
<file path=[Content_Types].xml><?xml version="1.0" encoding="utf-8"?>
<Types xmlns="http://schemas.openxmlformats.org/package/2006/content-types">
  <Override PartName="/xl/externalLinks/externalLink78.xml" ContentType="application/vnd.openxmlformats-officedocument.spreadsheetml.externalLink+xml"/>
  <Override PartName="/xl/externalLinks/externalLink9.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externalLinks/externalLink67.xml" ContentType="application/vnd.openxmlformats-officedocument.spreadsheetml.externalLink+xml"/>
  <Override PartName="/xl/externalLinks/externalLink85.xml" ContentType="application/vnd.openxmlformats-officedocument.spreadsheetml.externalLink+xml"/>
  <Override PartName="/xl/externalLinks/externalLink96.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externalLinks/externalLink27.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74.xml" ContentType="application/vnd.openxmlformats-officedocument.spreadsheetml.externalLink+xml"/>
  <Override PartName="/xl/externalLinks/externalLink92.xml" ContentType="application/vnd.openxmlformats-officedocument.spreadsheetml.externalLink+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34.xml" ContentType="application/vnd.openxmlformats-officedocument.spreadsheetml.externalLink+xml"/>
  <Override PartName="/xl/externalLinks/externalLink63.xml" ContentType="application/vnd.openxmlformats-officedocument.spreadsheetml.externalLink+xml"/>
  <Override PartName="/xl/externalLinks/externalLink81.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23.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70.xml" ContentType="application/vnd.openxmlformats-officedocument.spreadsheetml.externalLink+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30.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9.xml" ContentType="application/vnd.openxmlformats-officedocument.drawingml.chart+xml"/>
  <Override PartName="/xl/externalLinks/externalLink59.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Override PartName="/xl/externalLinks/externalLink88.xml" ContentType="application/vnd.openxmlformats-officedocument.spreadsheetml.externalLink+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57.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86.xml" ContentType="application/vnd.openxmlformats-officedocument.spreadsheetml.externalLink+xml"/>
  <Override PartName="/xl/externalLinks/externalLink95.xml" ContentType="application/vnd.openxmlformats-officedocument.spreadsheetml.externalLink+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externalLinks/externalLink55.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84.xml" ContentType="application/vnd.openxmlformats-officedocument.spreadsheetml.externalLink+xml"/>
  <Override PartName="/xl/externalLinks/externalLink93.xml" ContentType="application/vnd.openxmlformats-officedocument.spreadsheetml.externalLink+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externalLinks/externalLink53.xml" ContentType="application/vnd.openxmlformats-officedocument.spreadsheetml.externalLink+xml"/>
  <Override PartName="/xl/externalLinks/externalLink62.xml" ContentType="application/vnd.openxmlformats-officedocument.spreadsheetml.externalLink+xml"/>
  <Override PartName="/xl/externalLinks/externalLink71.xml" ContentType="application/vnd.openxmlformats-officedocument.spreadsheetml.externalLink+xml"/>
  <Override PartName="/xl/externalLinks/externalLink73.xml" ContentType="application/vnd.openxmlformats-officedocument.spreadsheetml.externalLink+xml"/>
  <Override PartName="/xl/externalLinks/externalLink82.xml" ContentType="application/vnd.openxmlformats-officedocument.spreadsheetml.externalLink+xml"/>
  <Override PartName="/xl/externalLinks/externalLink91.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externalLinks/externalLink60.xml" ContentType="application/vnd.openxmlformats-officedocument.spreadsheetml.externalLink+xml"/>
  <Override PartName="/xl/externalLinks/externalLink80.xml" ContentType="application/vnd.openxmlformats-officedocument.spreadsheetml.externalLink+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89.xml" ContentType="application/vnd.openxmlformats-officedocument.spreadsheetml.externalLink+xml"/>
  <Override PartName="/xl/charts/chart8.xml" ContentType="application/vnd.openxmlformats-officedocument.drawingml.chart+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Override PartName="/xl/charts/chart6.xml" ContentType="application/vnd.openxmlformats-officedocument.drawingml.chart+xml"/>
  <Override PartName="/xl/worksheets/sheet9.xml" ContentType="application/vnd.openxmlformats-officedocument.spreadsheetml.worksheet+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externalLinks/externalLink58.xml" ContentType="application/vnd.openxmlformats-officedocument.spreadsheetml.externalLink+xml"/>
  <Override PartName="/xl/externalLinks/externalLink76.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externalLinks/externalLink65.xml" ContentType="application/vnd.openxmlformats-officedocument.spreadsheetml.externalLink+xml"/>
  <Override PartName="/xl/externalLinks/externalLink83.xml" ContentType="application/vnd.openxmlformats-officedocument.spreadsheetml.externalLink+xml"/>
  <Override PartName="/xl/charts/chart2.xml" ContentType="application/vnd.openxmlformats-officedocument.drawingml.chart+xml"/>
  <Default Extension="rels" ContentType="application/vnd.openxmlformats-package.relationships+xml"/>
  <Override PartName="/xl/worksheets/sheet5.xml" ContentType="application/vnd.openxmlformats-officedocument.spreadsheetml.worksheet+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72.xml" ContentType="application/vnd.openxmlformats-officedocument.spreadsheetml.externalLink+xml"/>
  <Override PartName="/xl/externalLinks/externalLink90.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32.xml" ContentType="application/vnd.openxmlformats-officedocument.spreadsheetml.externalLink+xml"/>
  <Override PartName="/xl/externalLinks/externalLink61.xml" ContentType="application/vnd.openxmlformats-officedocument.spreadsheetml.externalLink+xml"/>
  <Override PartName="/xl/worksheets/sheet1.xml" ContentType="application/vnd.openxmlformats-officedocument.spreadsheetml.worksheet+xml"/>
  <Override PartName="/xl/externalLinks/externalLink21.xml" ContentType="application/vnd.openxmlformats-officedocument.spreadsheetml.externalLink+xml"/>
  <Override PartName="/xl/externalLinks/externalLink50.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495" windowWidth="18645" windowHeight="7605" activeTab="1"/>
  </bookViews>
  <sheets>
    <sheet name="ANNEXURE A" sheetId="5" r:id="rId1"/>
    <sheet name="ANNEXURE B &amp; C" sheetId="1" r:id="rId2"/>
    <sheet name="ANNEXURE D" sheetId="9" r:id="rId3"/>
    <sheet name="ANNEXURE E" sheetId="4" r:id="rId4"/>
    <sheet name="ANNEXURE F" sheetId="12" r:id="rId5"/>
    <sheet name="ANNEXURE G" sheetId="6" r:id="rId6"/>
    <sheet name="ANNEXURE H" sheetId="7" r:id="rId7"/>
    <sheet name="Sheet4" sheetId="11" r:id="rId8"/>
    <sheet name="AGENCY ANALYSIS" sheetId="13" r:id="rId9"/>
    <sheet name="Sheet1"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s>
  <definedNames>
    <definedName name="_xlnm.Print_Area" localSheetId="1">'ANNEXURE B &amp; C'!$C$5:$DA$209</definedName>
    <definedName name="_xlnm.Print_Area" localSheetId="2">'ANNEXURE D'!$A$6:$T$84</definedName>
    <definedName name="_xlnm.Print_Area" localSheetId="3">'ANNEXURE E'!$A$1:$H$145</definedName>
    <definedName name="_xlnm.Print_Titles" localSheetId="1">'ANNEXURE B &amp; C'!$A:$B,'ANNEXURE B &amp; C'!$1:$4</definedName>
    <definedName name="_xlnm.Print_Titles" localSheetId="2">'ANNEXURE D'!$1:$5</definedName>
  </definedNames>
  <calcPr calcId="124519"/>
</workbook>
</file>

<file path=xl/calcChain.xml><?xml version="1.0" encoding="utf-8"?>
<calcChain xmlns="http://schemas.openxmlformats.org/spreadsheetml/2006/main">
  <c r="E190" i="1"/>
  <c r="F48" i="9"/>
  <c r="F44"/>
  <c r="F36"/>
  <c r="F17"/>
  <c r="F14"/>
  <c r="F50" s="1"/>
  <c r="D211" i="1" l="1"/>
  <c r="D207"/>
  <c r="D195"/>
  <c r="D199"/>
  <c r="T206" l="1"/>
  <c r="T205"/>
  <c r="T204"/>
  <c r="T203"/>
  <c r="T202"/>
  <c r="T198"/>
  <c r="T197"/>
  <c r="T196"/>
  <c r="T195"/>
  <c r="T194"/>
  <c r="T178"/>
  <c r="T177"/>
  <c r="T176"/>
  <c r="T175"/>
  <c r="T174"/>
  <c r="T173"/>
  <c r="T172"/>
  <c r="T171"/>
  <c r="T170"/>
  <c r="T169"/>
  <c r="T168"/>
  <c r="T167"/>
  <c r="T163"/>
  <c r="T162"/>
  <c r="T158"/>
  <c r="T157"/>
  <c r="T156"/>
  <c r="T155"/>
  <c r="T150"/>
  <c r="T149"/>
  <c r="T145"/>
  <c r="T144"/>
  <c r="T143"/>
  <c r="T142"/>
  <c r="T138"/>
  <c r="T137"/>
  <c r="T129"/>
  <c r="T128"/>
  <c r="T124"/>
  <c r="T120"/>
  <c r="T119"/>
  <c r="T118"/>
  <c r="T117"/>
  <c r="T111"/>
  <c r="T110"/>
  <c r="T109"/>
  <c r="T108"/>
  <c r="T107"/>
  <c r="T106"/>
  <c r="T105"/>
  <c r="T104"/>
  <c r="T103"/>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U206"/>
  <c r="U205"/>
  <c r="U204"/>
  <c r="U203"/>
  <c r="U202"/>
  <c r="U198"/>
  <c r="U197"/>
  <c r="U196"/>
  <c r="U195"/>
  <c r="U194"/>
  <c r="U178"/>
  <c r="U177"/>
  <c r="U176"/>
  <c r="U175"/>
  <c r="U174"/>
  <c r="U173"/>
  <c r="U172"/>
  <c r="U171"/>
  <c r="U170"/>
  <c r="U169"/>
  <c r="U168"/>
  <c r="U167"/>
  <c r="U163"/>
  <c r="U162"/>
  <c r="U158"/>
  <c r="U157"/>
  <c r="U156"/>
  <c r="U155"/>
  <c r="U150"/>
  <c r="U149"/>
  <c r="U145"/>
  <c r="U144"/>
  <c r="U143"/>
  <c r="U142"/>
  <c r="U138"/>
  <c r="U137"/>
  <c r="U129"/>
  <c r="U128"/>
  <c r="U124"/>
  <c r="U120"/>
  <c r="U119"/>
  <c r="U118"/>
  <c r="U117"/>
  <c r="U111"/>
  <c r="U110"/>
  <c r="U109"/>
  <c r="U108"/>
  <c r="U107"/>
  <c r="U106"/>
  <c r="U105"/>
  <c r="U104"/>
  <c r="U103"/>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V206"/>
  <c r="V205"/>
  <c r="V204"/>
  <c r="V203"/>
  <c r="V202"/>
  <c r="V198"/>
  <c r="V197"/>
  <c r="V196"/>
  <c r="V195"/>
  <c r="V194"/>
  <c r="V178"/>
  <c r="V177"/>
  <c r="V176"/>
  <c r="V175"/>
  <c r="V174"/>
  <c r="V173"/>
  <c r="V172"/>
  <c r="V171"/>
  <c r="V170"/>
  <c r="V169"/>
  <c r="V168"/>
  <c r="V167"/>
  <c r="V163"/>
  <c r="V162"/>
  <c r="V158"/>
  <c r="V157"/>
  <c r="V156"/>
  <c r="V155"/>
  <c r="V150"/>
  <c r="V149"/>
  <c r="V145"/>
  <c r="V144"/>
  <c r="V143"/>
  <c r="V142"/>
  <c r="V138"/>
  <c r="V137"/>
  <c r="V129"/>
  <c r="V128"/>
  <c r="V124"/>
  <c r="V120"/>
  <c r="V119"/>
  <c r="V118"/>
  <c r="V117"/>
  <c r="V111"/>
  <c r="V110"/>
  <c r="V109"/>
  <c r="V108"/>
  <c r="V107"/>
  <c r="V106"/>
  <c r="V105"/>
  <c r="V104"/>
  <c r="V103"/>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W206"/>
  <c r="W205"/>
  <c r="W204"/>
  <c r="W203"/>
  <c r="W202"/>
  <c r="W198"/>
  <c r="W197"/>
  <c r="W196"/>
  <c r="W195"/>
  <c r="W194"/>
  <c r="W178"/>
  <c r="W177"/>
  <c r="W176"/>
  <c r="W175"/>
  <c r="W174"/>
  <c r="W173"/>
  <c r="W172"/>
  <c r="W171"/>
  <c r="W170"/>
  <c r="W169"/>
  <c r="W168"/>
  <c r="W167"/>
  <c r="W163"/>
  <c r="W162"/>
  <c r="W158"/>
  <c r="W157"/>
  <c r="W156"/>
  <c r="W155"/>
  <c r="W150"/>
  <c r="W149"/>
  <c r="W145"/>
  <c r="W144"/>
  <c r="W143"/>
  <c r="W142"/>
  <c r="W138"/>
  <c r="W137"/>
  <c r="W129"/>
  <c r="W128"/>
  <c r="W124"/>
  <c r="W120"/>
  <c r="W119"/>
  <c r="W118"/>
  <c r="W117"/>
  <c r="W111"/>
  <c r="W110"/>
  <c r="W109"/>
  <c r="W108"/>
  <c r="W107"/>
  <c r="W106"/>
  <c r="W105"/>
  <c r="W104"/>
  <c r="W103"/>
  <c r="W99"/>
  <c r="W98"/>
  <c r="W97"/>
  <c r="W96"/>
  <c r="W95"/>
  <c r="W94"/>
  <c r="W93"/>
  <c r="W92"/>
  <c r="W91"/>
  <c r="W90"/>
  <c r="W89"/>
  <c r="W88"/>
  <c r="W87"/>
  <c r="W86"/>
  <c r="W85"/>
  <c r="W84"/>
  <c r="W83"/>
  <c r="W82"/>
  <c r="W81"/>
  <c r="W80"/>
  <c r="W79"/>
  <c r="W78"/>
  <c r="W77"/>
  <c r="W76"/>
  <c r="W75"/>
  <c r="W74"/>
  <c r="W73"/>
  <c r="W72"/>
  <c r="W71"/>
  <c r="W70"/>
  <c r="W69"/>
  <c r="W68"/>
  <c r="W67"/>
  <c r="W66"/>
  <c r="W65"/>
  <c r="W64"/>
  <c r="W63"/>
  <c r="W62"/>
  <c r="W61"/>
  <c r="W60"/>
  <c r="W59"/>
  <c r="W58"/>
  <c r="W57"/>
  <c r="W56"/>
  <c r="W55"/>
  <c r="W54"/>
  <c r="W53"/>
  <c r="W52"/>
  <c r="W51"/>
  <c r="W50"/>
  <c r="W49"/>
  <c r="W48"/>
  <c r="W47"/>
  <c r="X206"/>
  <c r="X205"/>
  <c r="X204"/>
  <c r="X203"/>
  <c r="X202"/>
  <c r="X198"/>
  <c r="X197"/>
  <c r="X196"/>
  <c r="X195"/>
  <c r="X194"/>
  <c r="X178"/>
  <c r="X177"/>
  <c r="X176"/>
  <c r="X175"/>
  <c r="X174"/>
  <c r="X173"/>
  <c r="X172"/>
  <c r="X171"/>
  <c r="X170"/>
  <c r="X169"/>
  <c r="X168"/>
  <c r="X167"/>
  <c r="X163"/>
  <c r="X162"/>
  <c r="X158"/>
  <c r="X157"/>
  <c r="X156"/>
  <c r="X155"/>
  <c r="X150"/>
  <c r="X149"/>
  <c r="X145"/>
  <c r="X144"/>
  <c r="X143"/>
  <c r="X142"/>
  <c r="X138"/>
  <c r="X137"/>
  <c r="X129"/>
  <c r="X128"/>
  <c r="X124"/>
  <c r="X120"/>
  <c r="X119"/>
  <c r="X118"/>
  <c r="X117"/>
  <c r="X111"/>
  <c r="X110"/>
  <c r="X109"/>
  <c r="X108"/>
  <c r="X107"/>
  <c r="X106"/>
  <c r="X105"/>
  <c r="X104"/>
  <c r="X103"/>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Y206"/>
  <c r="Y205"/>
  <c r="Y204"/>
  <c r="Y203"/>
  <c r="Y202"/>
  <c r="Y198"/>
  <c r="Y197"/>
  <c r="Y196"/>
  <c r="Y195"/>
  <c r="Y194"/>
  <c r="Y178"/>
  <c r="Y177"/>
  <c r="Y176"/>
  <c r="Y175"/>
  <c r="Y174"/>
  <c r="Y173"/>
  <c r="Y172"/>
  <c r="Y171"/>
  <c r="Y170"/>
  <c r="Y169"/>
  <c r="Y168"/>
  <c r="Y167"/>
  <c r="Y163"/>
  <c r="Y162"/>
  <c r="Y158"/>
  <c r="Y157"/>
  <c r="Y156"/>
  <c r="Y155"/>
  <c r="Y150"/>
  <c r="Y149"/>
  <c r="Y145"/>
  <c r="Y144"/>
  <c r="Y143"/>
  <c r="Y142"/>
  <c r="Y138"/>
  <c r="Y137"/>
  <c r="Y129"/>
  <c r="Y128"/>
  <c r="Y124"/>
  <c r="Y120"/>
  <c r="Y119"/>
  <c r="Y118"/>
  <c r="Y117"/>
  <c r="Y111"/>
  <c r="Y110"/>
  <c r="Y109"/>
  <c r="Y108"/>
  <c r="Y107"/>
  <c r="Y106"/>
  <c r="Y105"/>
  <c r="Y104"/>
  <c r="Y103"/>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Z206"/>
  <c r="Z205"/>
  <c r="Z204"/>
  <c r="Z203"/>
  <c r="Z202"/>
  <c r="Z198"/>
  <c r="Z197"/>
  <c r="Z196"/>
  <c r="Z195"/>
  <c r="Z194"/>
  <c r="Z178"/>
  <c r="Z177"/>
  <c r="Z176"/>
  <c r="Z175"/>
  <c r="Z174"/>
  <c r="Z173"/>
  <c r="Z172"/>
  <c r="Z171"/>
  <c r="Z170"/>
  <c r="Z169"/>
  <c r="Z168"/>
  <c r="Z167"/>
  <c r="Z163"/>
  <c r="Z162"/>
  <c r="Z158"/>
  <c r="Z157"/>
  <c r="Z156"/>
  <c r="Z155"/>
  <c r="Z150"/>
  <c r="Z149"/>
  <c r="Z145"/>
  <c r="Z144"/>
  <c r="Z143"/>
  <c r="Z142"/>
  <c r="Z138"/>
  <c r="Z137"/>
  <c r="Z129"/>
  <c r="Z128"/>
  <c r="Z124"/>
  <c r="Z120"/>
  <c r="Z119"/>
  <c r="Z118"/>
  <c r="Z117"/>
  <c r="Z111"/>
  <c r="Z110"/>
  <c r="Z109"/>
  <c r="Z108"/>
  <c r="Z107"/>
  <c r="Z106"/>
  <c r="Z105"/>
  <c r="Z104"/>
  <c r="Z103"/>
  <c r="Z99"/>
  <c r="Z98"/>
  <c r="Z97"/>
  <c r="Z96"/>
  <c r="Z95"/>
  <c r="Z94"/>
  <c r="Z93"/>
  <c r="Z92"/>
  <c r="Z91"/>
  <c r="Z90"/>
  <c r="Z89"/>
  <c r="Z88"/>
  <c r="Z87"/>
  <c r="Z86"/>
  <c r="Z85"/>
  <c r="Z84"/>
  <c r="Z83"/>
  <c r="Z82"/>
  <c r="Z81"/>
  <c r="Z80"/>
  <c r="Z79"/>
  <c r="Z78"/>
  <c r="Z77"/>
  <c r="Z76"/>
  <c r="Z75"/>
  <c r="Z74"/>
  <c r="Z73"/>
  <c r="Z72"/>
  <c r="Z71"/>
  <c r="Z70"/>
  <c r="Z69"/>
  <c r="Z68"/>
  <c r="Z67"/>
  <c r="Z66"/>
  <c r="Z65"/>
  <c r="Z64"/>
  <c r="Z63"/>
  <c r="Z62"/>
  <c r="Z61"/>
  <c r="Z60"/>
  <c r="Z59"/>
  <c r="Z58"/>
  <c r="Z57"/>
  <c r="Z56"/>
  <c r="Z55"/>
  <c r="Z54"/>
  <c r="Z53"/>
  <c r="Z52"/>
  <c r="Z51"/>
  <c r="Z50"/>
  <c r="Z49"/>
  <c r="Z48"/>
  <c r="Z47"/>
  <c r="AA206"/>
  <c r="AA205"/>
  <c r="AA204"/>
  <c r="AA203"/>
  <c r="AA202"/>
  <c r="AA198"/>
  <c r="AA197"/>
  <c r="AA196"/>
  <c r="AA195"/>
  <c r="AA194"/>
  <c r="AA178"/>
  <c r="AA177"/>
  <c r="AA176"/>
  <c r="AA175"/>
  <c r="AA174"/>
  <c r="AA173"/>
  <c r="AA172"/>
  <c r="AA171"/>
  <c r="AA170"/>
  <c r="AA169"/>
  <c r="AA168"/>
  <c r="AA167"/>
  <c r="AA163"/>
  <c r="AA162"/>
  <c r="AA158"/>
  <c r="AA157"/>
  <c r="AA156"/>
  <c r="AA155"/>
  <c r="AA150"/>
  <c r="AA149"/>
  <c r="AA145"/>
  <c r="AA144"/>
  <c r="AA143"/>
  <c r="AA142"/>
  <c r="AA138"/>
  <c r="AA137"/>
  <c r="AA129"/>
  <c r="AA128"/>
  <c r="AA124"/>
  <c r="AA120"/>
  <c r="AA119"/>
  <c r="AA118"/>
  <c r="AA117"/>
  <c r="AA111"/>
  <c r="AA110"/>
  <c r="AA109"/>
  <c r="AA108"/>
  <c r="AA107"/>
  <c r="AA106"/>
  <c r="AA105"/>
  <c r="AA104"/>
  <c r="AA103"/>
  <c r="AA99"/>
  <c r="AA98"/>
  <c r="AA97"/>
  <c r="AA96"/>
  <c r="AA95"/>
  <c r="AA94"/>
  <c r="AA93"/>
  <c r="AA92"/>
  <c r="AA91"/>
  <c r="AA90"/>
  <c r="AA89"/>
  <c r="AA88"/>
  <c r="AA87"/>
  <c r="AA86"/>
  <c r="AA85"/>
  <c r="AA84"/>
  <c r="AA83"/>
  <c r="AA82"/>
  <c r="AA81"/>
  <c r="AA80"/>
  <c r="AA79"/>
  <c r="AA78"/>
  <c r="AA77"/>
  <c r="AA76"/>
  <c r="AA75"/>
  <c r="AA74"/>
  <c r="AA73"/>
  <c r="AA72"/>
  <c r="AA71"/>
  <c r="AA70"/>
  <c r="AA69"/>
  <c r="AA68"/>
  <c r="AA67"/>
  <c r="AA66"/>
  <c r="AA65"/>
  <c r="AA64"/>
  <c r="AA63"/>
  <c r="AA62"/>
  <c r="AA61"/>
  <c r="AA60"/>
  <c r="AA59"/>
  <c r="AA58"/>
  <c r="AA57"/>
  <c r="AA56"/>
  <c r="AA55"/>
  <c r="AA54"/>
  <c r="AA53"/>
  <c r="AA52"/>
  <c r="AA51"/>
  <c r="AA50"/>
  <c r="AA49"/>
  <c r="AA48"/>
  <c r="AA47"/>
  <c r="AB206"/>
  <c r="AB205"/>
  <c r="AB204"/>
  <c r="AB203"/>
  <c r="AB202"/>
  <c r="AB198"/>
  <c r="AB197"/>
  <c r="AB196"/>
  <c r="AB195"/>
  <c r="AB194"/>
  <c r="AB178"/>
  <c r="AB177"/>
  <c r="AB176"/>
  <c r="AB175"/>
  <c r="AB174"/>
  <c r="AB173"/>
  <c r="AB172"/>
  <c r="AB171"/>
  <c r="AB170"/>
  <c r="AB169"/>
  <c r="AB168"/>
  <c r="AB167"/>
  <c r="AB163"/>
  <c r="AB162"/>
  <c r="AB158"/>
  <c r="AB157"/>
  <c r="AB156"/>
  <c r="AB155"/>
  <c r="AB150"/>
  <c r="AB149"/>
  <c r="AB145"/>
  <c r="AB144"/>
  <c r="AB143"/>
  <c r="AB142"/>
  <c r="AB138"/>
  <c r="AB137"/>
  <c r="AB129"/>
  <c r="AB128"/>
  <c r="AB124"/>
  <c r="AB120"/>
  <c r="AB119"/>
  <c r="AB118"/>
  <c r="AB117"/>
  <c r="AB111"/>
  <c r="AB110"/>
  <c r="AB109"/>
  <c r="AB108"/>
  <c r="AB107"/>
  <c r="AB106"/>
  <c r="AB105"/>
  <c r="AB104"/>
  <c r="AB103"/>
  <c r="AB99"/>
  <c r="AB98"/>
  <c r="AB97"/>
  <c r="AB96"/>
  <c r="AB95"/>
  <c r="AB94"/>
  <c r="AB93"/>
  <c r="AB92"/>
  <c r="AB91"/>
  <c r="AB90"/>
  <c r="AB89"/>
  <c r="AB88"/>
  <c r="AB87"/>
  <c r="AB86"/>
  <c r="AB85"/>
  <c r="AB84"/>
  <c r="AB83"/>
  <c r="AB82"/>
  <c r="AB81"/>
  <c r="AB80"/>
  <c r="AB79"/>
  <c r="AB78"/>
  <c r="AB77"/>
  <c r="AB76"/>
  <c r="AB75"/>
  <c r="AB74"/>
  <c r="AB73"/>
  <c r="AB72"/>
  <c r="AB71"/>
  <c r="AB70"/>
  <c r="AB69"/>
  <c r="AB68"/>
  <c r="AB67"/>
  <c r="AB66"/>
  <c r="AB65"/>
  <c r="AB64"/>
  <c r="AB63"/>
  <c r="AB62"/>
  <c r="AB61"/>
  <c r="AB60"/>
  <c r="AB59"/>
  <c r="AB58"/>
  <c r="AB57"/>
  <c r="AB56"/>
  <c r="AB55"/>
  <c r="AB54"/>
  <c r="AB53"/>
  <c r="AB52"/>
  <c r="AB51"/>
  <c r="AB50"/>
  <c r="AB49"/>
  <c r="AB48"/>
  <c r="AB47"/>
  <c r="AE206"/>
  <c r="AE205"/>
  <c r="AE204"/>
  <c r="AE203"/>
  <c r="AE202"/>
  <c r="AE198"/>
  <c r="AE197"/>
  <c r="AE196"/>
  <c r="AE195"/>
  <c r="AE194"/>
  <c r="AE178"/>
  <c r="AE177"/>
  <c r="AE176"/>
  <c r="AE175"/>
  <c r="AE174"/>
  <c r="AE173"/>
  <c r="AE172"/>
  <c r="AE171"/>
  <c r="AE170"/>
  <c r="AE169"/>
  <c r="AE168"/>
  <c r="AE167"/>
  <c r="AE163"/>
  <c r="AE162"/>
  <c r="AE158"/>
  <c r="AE157"/>
  <c r="AE156"/>
  <c r="AE155"/>
  <c r="AE150"/>
  <c r="AE149"/>
  <c r="AE145"/>
  <c r="AE144"/>
  <c r="AE143"/>
  <c r="AE142"/>
  <c r="AE138"/>
  <c r="AE137"/>
  <c r="AE129"/>
  <c r="AE128"/>
  <c r="AE124"/>
  <c r="AE120"/>
  <c r="AE119"/>
  <c r="AE118"/>
  <c r="AE117"/>
  <c r="AE111"/>
  <c r="AE110"/>
  <c r="AE109"/>
  <c r="AE108"/>
  <c r="AE107"/>
  <c r="AE106"/>
  <c r="AE105"/>
  <c r="AE104"/>
  <c r="AE103"/>
  <c r="AE99"/>
  <c r="AE98"/>
  <c r="AE97"/>
  <c r="AE96"/>
  <c r="AE95"/>
  <c r="AE94"/>
  <c r="AE93"/>
  <c r="AE92"/>
  <c r="AE91"/>
  <c r="AE90"/>
  <c r="AE89"/>
  <c r="AE88"/>
  <c r="AE87"/>
  <c r="AE86"/>
  <c r="AE85"/>
  <c r="AE84"/>
  <c r="AE83"/>
  <c r="AE82"/>
  <c r="AE81"/>
  <c r="AE80"/>
  <c r="AE79"/>
  <c r="AE78"/>
  <c r="AE77"/>
  <c r="AE76"/>
  <c r="AE75"/>
  <c r="AE74"/>
  <c r="AE73"/>
  <c r="AE72"/>
  <c r="AE71"/>
  <c r="AE70"/>
  <c r="AE69"/>
  <c r="AE68"/>
  <c r="AE67"/>
  <c r="AE66"/>
  <c r="AE65"/>
  <c r="AE64"/>
  <c r="AE63"/>
  <c r="AE62"/>
  <c r="AE61"/>
  <c r="AE60"/>
  <c r="AE59"/>
  <c r="AE58"/>
  <c r="AE57"/>
  <c r="AE56"/>
  <c r="AE55"/>
  <c r="AE54"/>
  <c r="AE53"/>
  <c r="AE52"/>
  <c r="AE51"/>
  <c r="AE50"/>
  <c r="AE49"/>
  <c r="AE48"/>
  <c r="AE47"/>
  <c r="AF206"/>
  <c r="AF205"/>
  <c r="AF204"/>
  <c r="AF203"/>
  <c r="AF202"/>
  <c r="AF198"/>
  <c r="AF197"/>
  <c r="AF196"/>
  <c r="AF195"/>
  <c r="AF194"/>
  <c r="AF178"/>
  <c r="AF177"/>
  <c r="AF176"/>
  <c r="AF175"/>
  <c r="AF174"/>
  <c r="AF173"/>
  <c r="AF172"/>
  <c r="AF171"/>
  <c r="AF170"/>
  <c r="AF169"/>
  <c r="AF168"/>
  <c r="AF167"/>
  <c r="AF163"/>
  <c r="AF162"/>
  <c r="AF158"/>
  <c r="AF157"/>
  <c r="AF156"/>
  <c r="AF155"/>
  <c r="AF150"/>
  <c r="AF149"/>
  <c r="AF145"/>
  <c r="AF144"/>
  <c r="AF143"/>
  <c r="AF142"/>
  <c r="AF138"/>
  <c r="AF137"/>
  <c r="AF129"/>
  <c r="AF128"/>
  <c r="AF124"/>
  <c r="AF120"/>
  <c r="AF119"/>
  <c r="AF118"/>
  <c r="AF117"/>
  <c r="AF111"/>
  <c r="AF110"/>
  <c r="AF109"/>
  <c r="AF108"/>
  <c r="AF107"/>
  <c r="AF106"/>
  <c r="AF105"/>
  <c r="AF104"/>
  <c r="AF103"/>
  <c r="AF99"/>
  <c r="AF98"/>
  <c r="AF97"/>
  <c r="AF96"/>
  <c r="AF95"/>
  <c r="AF94"/>
  <c r="AF93"/>
  <c r="AF92"/>
  <c r="AF91"/>
  <c r="AF90"/>
  <c r="AF89"/>
  <c r="AF88"/>
  <c r="AF87"/>
  <c r="AF86"/>
  <c r="AF85"/>
  <c r="AF84"/>
  <c r="AF83"/>
  <c r="AF82"/>
  <c r="AF81"/>
  <c r="AF80"/>
  <c r="AF79"/>
  <c r="AF78"/>
  <c r="AF77"/>
  <c r="AF76"/>
  <c r="AF75"/>
  <c r="AF74"/>
  <c r="AF73"/>
  <c r="AF72"/>
  <c r="AF71"/>
  <c r="AF70"/>
  <c r="AF69"/>
  <c r="AF68"/>
  <c r="AF67"/>
  <c r="AF66"/>
  <c r="AF65"/>
  <c r="AF64"/>
  <c r="AF63"/>
  <c r="AF62"/>
  <c r="AF61"/>
  <c r="AF60"/>
  <c r="AF59"/>
  <c r="AF58"/>
  <c r="AF57"/>
  <c r="AF56"/>
  <c r="AF55"/>
  <c r="AF54"/>
  <c r="AF53"/>
  <c r="AF52"/>
  <c r="AF51"/>
  <c r="AF50"/>
  <c r="AF49"/>
  <c r="AF48"/>
  <c r="AF47"/>
  <c r="AG206"/>
  <c r="AG205"/>
  <c r="AG204"/>
  <c r="AG203"/>
  <c r="AG202"/>
  <c r="AG198"/>
  <c r="AG197"/>
  <c r="AG196"/>
  <c r="AG195"/>
  <c r="AG194"/>
  <c r="AG178"/>
  <c r="AG177"/>
  <c r="AG176"/>
  <c r="AG175"/>
  <c r="AG174"/>
  <c r="AG173"/>
  <c r="AG172"/>
  <c r="AG171"/>
  <c r="AG170"/>
  <c r="AG169"/>
  <c r="AG168"/>
  <c r="AG167"/>
  <c r="AG163"/>
  <c r="AG162"/>
  <c r="AG158"/>
  <c r="AG157"/>
  <c r="AG156"/>
  <c r="AG155"/>
  <c r="AG150"/>
  <c r="AG149"/>
  <c r="AG145"/>
  <c r="AG144"/>
  <c r="AG143"/>
  <c r="AG142"/>
  <c r="AG138"/>
  <c r="AG137"/>
  <c r="AG129"/>
  <c r="AG128"/>
  <c r="AG124"/>
  <c r="AG120"/>
  <c r="AG119"/>
  <c r="AG118"/>
  <c r="AG117"/>
  <c r="AG111"/>
  <c r="AG110"/>
  <c r="AG109"/>
  <c r="AG108"/>
  <c r="AG107"/>
  <c r="AG106"/>
  <c r="AG105"/>
  <c r="AG104"/>
  <c r="AG103"/>
  <c r="AG99"/>
  <c r="AG98"/>
  <c r="AG97"/>
  <c r="AG96"/>
  <c r="AG95"/>
  <c r="AG94"/>
  <c r="AG93"/>
  <c r="AG92"/>
  <c r="AG91"/>
  <c r="AG90"/>
  <c r="AG89"/>
  <c r="AG88"/>
  <c r="AG87"/>
  <c r="AG86"/>
  <c r="AG85"/>
  <c r="AG84"/>
  <c r="AG83"/>
  <c r="AG82"/>
  <c r="AG81"/>
  <c r="AG80"/>
  <c r="AG79"/>
  <c r="AG78"/>
  <c r="AG77"/>
  <c r="AG76"/>
  <c r="AG75"/>
  <c r="AG74"/>
  <c r="AG73"/>
  <c r="AG72"/>
  <c r="AG71"/>
  <c r="AG70"/>
  <c r="AG69"/>
  <c r="AG68"/>
  <c r="AG67"/>
  <c r="AG66"/>
  <c r="AG65"/>
  <c r="AG64"/>
  <c r="AG63"/>
  <c r="AG62"/>
  <c r="AG61"/>
  <c r="AG60"/>
  <c r="AG59"/>
  <c r="AG58"/>
  <c r="AG57"/>
  <c r="AG56"/>
  <c r="AG55"/>
  <c r="AG54"/>
  <c r="AG53"/>
  <c r="AG52"/>
  <c r="AG51"/>
  <c r="AG50"/>
  <c r="AG49"/>
  <c r="AG48"/>
  <c r="AG47"/>
  <c r="AH206"/>
  <c r="AH205"/>
  <c r="AH204"/>
  <c r="AH203"/>
  <c r="AH202"/>
  <c r="AH198"/>
  <c r="AH197"/>
  <c r="AH196"/>
  <c r="AH195"/>
  <c r="AH194"/>
  <c r="AH178"/>
  <c r="AH177"/>
  <c r="AH176"/>
  <c r="AH175"/>
  <c r="AH174"/>
  <c r="AH173"/>
  <c r="AH172"/>
  <c r="AH171"/>
  <c r="AH170"/>
  <c r="AH169"/>
  <c r="AH168"/>
  <c r="AH167"/>
  <c r="AH163"/>
  <c r="AH162"/>
  <c r="AH158"/>
  <c r="AH157"/>
  <c r="AH156"/>
  <c r="AH155"/>
  <c r="AH150"/>
  <c r="AH149"/>
  <c r="AH145"/>
  <c r="AH144"/>
  <c r="AH143"/>
  <c r="AH142"/>
  <c r="AH138"/>
  <c r="AH137"/>
  <c r="AH129"/>
  <c r="AH128"/>
  <c r="AH124"/>
  <c r="AH120"/>
  <c r="AH119"/>
  <c r="AH118"/>
  <c r="AH117"/>
  <c r="AH111"/>
  <c r="AH110"/>
  <c r="AH109"/>
  <c r="AH108"/>
  <c r="AH107"/>
  <c r="AH106"/>
  <c r="AH105"/>
  <c r="AH104"/>
  <c r="AH103"/>
  <c r="AH99"/>
  <c r="AH98"/>
  <c r="AH97"/>
  <c r="AH96"/>
  <c r="AH95"/>
  <c r="AH94"/>
  <c r="AH93"/>
  <c r="AH92"/>
  <c r="AH91"/>
  <c r="AH90"/>
  <c r="AH89"/>
  <c r="AH88"/>
  <c r="AH87"/>
  <c r="AH86"/>
  <c r="AH85"/>
  <c r="AH84"/>
  <c r="AH83"/>
  <c r="AH82"/>
  <c r="AH81"/>
  <c r="AH80"/>
  <c r="AH79"/>
  <c r="AH78"/>
  <c r="AH77"/>
  <c r="AH76"/>
  <c r="AH75"/>
  <c r="AH74"/>
  <c r="AH73"/>
  <c r="AH72"/>
  <c r="AH71"/>
  <c r="AH70"/>
  <c r="AH69"/>
  <c r="AH68"/>
  <c r="AH67"/>
  <c r="AH66"/>
  <c r="AH65"/>
  <c r="AH64"/>
  <c r="AH63"/>
  <c r="AH62"/>
  <c r="AH61"/>
  <c r="AH60"/>
  <c r="AH59"/>
  <c r="AH58"/>
  <c r="AH57"/>
  <c r="AH56"/>
  <c r="AH55"/>
  <c r="AH54"/>
  <c r="AH53"/>
  <c r="AH52"/>
  <c r="AH51"/>
  <c r="AH50"/>
  <c r="AH49"/>
  <c r="AH48"/>
  <c r="AH47"/>
  <c r="AI206"/>
  <c r="AI205"/>
  <c r="AI204"/>
  <c r="AI203"/>
  <c r="AI202"/>
  <c r="AI198"/>
  <c r="AI197"/>
  <c r="AI196"/>
  <c r="AI195"/>
  <c r="AI194"/>
  <c r="AI178"/>
  <c r="AI177"/>
  <c r="AI176"/>
  <c r="AI175"/>
  <c r="AI174"/>
  <c r="AI173"/>
  <c r="AI172"/>
  <c r="AI171"/>
  <c r="AI170"/>
  <c r="AI169"/>
  <c r="AI168"/>
  <c r="AI167"/>
  <c r="AI163"/>
  <c r="AI162"/>
  <c r="AI158"/>
  <c r="AI157"/>
  <c r="AI156"/>
  <c r="AI155"/>
  <c r="AI150"/>
  <c r="AI149"/>
  <c r="AI145"/>
  <c r="AI144"/>
  <c r="AI143"/>
  <c r="AI142"/>
  <c r="AI138"/>
  <c r="AI137"/>
  <c r="AI129"/>
  <c r="AI128"/>
  <c r="AI124"/>
  <c r="AI120"/>
  <c r="AI119"/>
  <c r="AI118"/>
  <c r="AI117"/>
  <c r="AI111"/>
  <c r="AI110"/>
  <c r="AI109"/>
  <c r="AI108"/>
  <c r="AI107"/>
  <c r="AI106"/>
  <c r="AI105"/>
  <c r="AI104"/>
  <c r="AI103"/>
  <c r="AI99"/>
  <c r="AI98"/>
  <c r="AI97"/>
  <c r="AI96"/>
  <c r="AI95"/>
  <c r="AI94"/>
  <c r="AI93"/>
  <c r="AI92"/>
  <c r="AI91"/>
  <c r="AI90"/>
  <c r="AI89"/>
  <c r="AI88"/>
  <c r="AI87"/>
  <c r="AI86"/>
  <c r="AI85"/>
  <c r="AI84"/>
  <c r="AI83"/>
  <c r="AI82"/>
  <c r="AI81"/>
  <c r="AI80"/>
  <c r="AI79"/>
  <c r="AI78"/>
  <c r="AI77"/>
  <c r="AI76"/>
  <c r="AI75"/>
  <c r="AI74"/>
  <c r="AI73"/>
  <c r="AI72"/>
  <c r="AI71"/>
  <c r="AI70"/>
  <c r="AI69"/>
  <c r="AI68"/>
  <c r="AI67"/>
  <c r="AI66"/>
  <c r="AI65"/>
  <c r="AI64"/>
  <c r="AI63"/>
  <c r="AI62"/>
  <c r="AI61"/>
  <c r="AI60"/>
  <c r="AI59"/>
  <c r="AI58"/>
  <c r="AI57"/>
  <c r="AI56"/>
  <c r="AI55"/>
  <c r="AI54"/>
  <c r="AI53"/>
  <c r="AI52"/>
  <c r="AI51"/>
  <c r="AI50"/>
  <c r="AI49"/>
  <c r="AI48"/>
  <c r="AI47"/>
  <c r="AJ206"/>
  <c r="AJ205"/>
  <c r="AJ204"/>
  <c r="AJ203"/>
  <c r="AJ202"/>
  <c r="AJ198"/>
  <c r="AJ197"/>
  <c r="AJ196"/>
  <c r="AJ195"/>
  <c r="AJ194"/>
  <c r="AJ178"/>
  <c r="AJ177"/>
  <c r="AJ176"/>
  <c r="AJ175"/>
  <c r="AJ174"/>
  <c r="AJ173"/>
  <c r="AJ172"/>
  <c r="AJ171"/>
  <c r="AJ170"/>
  <c r="AJ169"/>
  <c r="AJ168"/>
  <c r="AJ167"/>
  <c r="AJ163"/>
  <c r="AJ162"/>
  <c r="AJ158"/>
  <c r="AJ157"/>
  <c r="AJ156"/>
  <c r="AJ155"/>
  <c r="AJ150"/>
  <c r="AJ149"/>
  <c r="AJ145"/>
  <c r="AJ144"/>
  <c r="AJ143"/>
  <c r="AJ142"/>
  <c r="AJ138"/>
  <c r="AJ137"/>
  <c r="AJ129"/>
  <c r="AJ128"/>
  <c r="AJ124"/>
  <c r="AJ120"/>
  <c r="AJ119"/>
  <c r="AJ118"/>
  <c r="AJ117"/>
  <c r="AJ111"/>
  <c r="AJ110"/>
  <c r="AJ109"/>
  <c r="AJ108"/>
  <c r="AJ107"/>
  <c r="AJ106"/>
  <c r="AJ105"/>
  <c r="AJ104"/>
  <c r="AJ103"/>
  <c r="AJ99"/>
  <c r="AJ98"/>
  <c r="AJ97"/>
  <c r="AJ96"/>
  <c r="AJ95"/>
  <c r="AJ94"/>
  <c r="AJ93"/>
  <c r="AJ92"/>
  <c r="AJ91"/>
  <c r="AJ90"/>
  <c r="AJ89"/>
  <c r="AJ88"/>
  <c r="AJ87"/>
  <c r="AJ86"/>
  <c r="AJ85"/>
  <c r="AJ84"/>
  <c r="AJ83"/>
  <c r="AJ82"/>
  <c r="AJ81"/>
  <c r="AJ80"/>
  <c r="AJ79"/>
  <c r="AJ78"/>
  <c r="AJ77"/>
  <c r="AJ76"/>
  <c r="AJ75"/>
  <c r="AJ74"/>
  <c r="AJ73"/>
  <c r="AJ72"/>
  <c r="AJ71"/>
  <c r="AJ70"/>
  <c r="AJ69"/>
  <c r="AJ68"/>
  <c r="AJ67"/>
  <c r="AJ66"/>
  <c r="AJ65"/>
  <c r="AJ64"/>
  <c r="AJ63"/>
  <c r="AJ62"/>
  <c r="AJ61"/>
  <c r="AJ60"/>
  <c r="AJ59"/>
  <c r="AJ58"/>
  <c r="AJ57"/>
  <c r="AJ56"/>
  <c r="AJ55"/>
  <c r="AJ54"/>
  <c r="AJ53"/>
  <c r="AJ52"/>
  <c r="AJ51"/>
  <c r="AJ50"/>
  <c r="AJ49"/>
  <c r="AJ48"/>
  <c r="AJ47"/>
  <c r="AJ213"/>
  <c r="AI213"/>
  <c r="AH213"/>
  <c r="AG213"/>
  <c r="AF213"/>
  <c r="AE213"/>
  <c r="AJ207"/>
  <c r="AI207"/>
  <c r="AH207"/>
  <c r="AG207"/>
  <c r="AF207"/>
  <c r="AE207"/>
  <c r="AJ199"/>
  <c r="AJ209" s="1"/>
  <c r="AI199"/>
  <c r="AI209" s="1"/>
  <c r="AH199"/>
  <c r="AH209" s="1"/>
  <c r="AG199"/>
  <c r="AG209" s="1"/>
  <c r="AF199"/>
  <c r="AF209" s="1"/>
  <c r="AE199"/>
  <c r="AE209" s="1"/>
  <c r="AJ179"/>
  <c r="AI179"/>
  <c r="AH179"/>
  <c r="AG179"/>
  <c r="AF179"/>
  <c r="AE179"/>
  <c r="AJ164"/>
  <c r="AI164"/>
  <c r="AH164"/>
  <c r="AG164"/>
  <c r="AF164"/>
  <c r="AE164"/>
  <c r="AJ159"/>
  <c r="AI159"/>
  <c r="AH159"/>
  <c r="AG159"/>
  <c r="AF159"/>
  <c r="AE159"/>
  <c r="AJ152"/>
  <c r="AI152"/>
  <c r="AH152"/>
  <c r="AG152"/>
  <c r="AF152"/>
  <c r="AE152"/>
  <c r="AJ146"/>
  <c r="AI146"/>
  <c r="AH146"/>
  <c r="AG146"/>
  <c r="AF146"/>
  <c r="AE146"/>
  <c r="AJ139"/>
  <c r="AI139"/>
  <c r="AH139"/>
  <c r="AG139"/>
  <c r="AF139"/>
  <c r="AE139"/>
  <c r="AJ130"/>
  <c r="AI130"/>
  <c r="AH130"/>
  <c r="AG130"/>
  <c r="AF130"/>
  <c r="AE130"/>
  <c r="AJ125"/>
  <c r="AI125"/>
  <c r="AH125"/>
  <c r="AG125"/>
  <c r="AF125"/>
  <c r="AE125"/>
  <c r="AJ121"/>
  <c r="AI121"/>
  <c r="AH121"/>
  <c r="AG121"/>
  <c r="AF121"/>
  <c r="AE121"/>
  <c r="AJ112"/>
  <c r="AI112"/>
  <c r="AH112"/>
  <c r="AG112"/>
  <c r="AF112"/>
  <c r="AE112"/>
  <c r="AJ100"/>
  <c r="AI100"/>
  <c r="AH100"/>
  <c r="AG100"/>
  <c r="AF100"/>
  <c r="AE100"/>
  <c r="AB213"/>
  <c r="AA213"/>
  <c r="Z213"/>
  <c r="Y213"/>
  <c r="X213"/>
  <c r="W213"/>
  <c r="V213"/>
  <c r="U213"/>
  <c r="T213"/>
  <c r="AB207"/>
  <c r="AA207"/>
  <c r="Z207"/>
  <c r="Y207"/>
  <c r="X207"/>
  <c r="W207"/>
  <c r="V207"/>
  <c r="U207"/>
  <c r="T207"/>
  <c r="AB199"/>
  <c r="AB209" s="1"/>
  <c r="AA199"/>
  <c r="AA209" s="1"/>
  <c r="Z199"/>
  <c r="Z209" s="1"/>
  <c r="Y199"/>
  <c r="Y209" s="1"/>
  <c r="X199"/>
  <c r="X209" s="1"/>
  <c r="W199"/>
  <c r="W209" s="1"/>
  <c r="V199"/>
  <c r="V209" s="1"/>
  <c r="U199"/>
  <c r="U209" s="1"/>
  <c r="T199"/>
  <c r="T209" s="1"/>
  <c r="AB179"/>
  <c r="AA179"/>
  <c r="Z179"/>
  <c r="Y179"/>
  <c r="X179"/>
  <c r="W179"/>
  <c r="V179"/>
  <c r="U179"/>
  <c r="T179"/>
  <c r="AB164"/>
  <c r="AA164"/>
  <c r="Z164"/>
  <c r="Y164"/>
  <c r="X164"/>
  <c r="W164"/>
  <c r="V164"/>
  <c r="U164"/>
  <c r="T164"/>
  <c r="AB159"/>
  <c r="AA159"/>
  <c r="Z159"/>
  <c r="Y159"/>
  <c r="X159"/>
  <c r="W159"/>
  <c r="V159"/>
  <c r="U159"/>
  <c r="T159"/>
  <c r="AB152"/>
  <c r="AA152"/>
  <c r="Z152"/>
  <c r="Y152"/>
  <c r="X152"/>
  <c r="W152"/>
  <c r="V152"/>
  <c r="U152"/>
  <c r="T152"/>
  <c r="AB146"/>
  <c r="AA146"/>
  <c r="Z146"/>
  <c r="Y146"/>
  <c r="X146"/>
  <c r="W146"/>
  <c r="V146"/>
  <c r="U146"/>
  <c r="T146"/>
  <c r="AB139"/>
  <c r="AA139"/>
  <c r="Z139"/>
  <c r="Y139"/>
  <c r="X139"/>
  <c r="W139"/>
  <c r="V139"/>
  <c r="U139"/>
  <c r="T139"/>
  <c r="AB130"/>
  <c r="AA130"/>
  <c r="Z130"/>
  <c r="Y130"/>
  <c r="X130"/>
  <c r="W130"/>
  <c r="V130"/>
  <c r="U130"/>
  <c r="T130"/>
  <c r="AA125"/>
  <c r="Y125"/>
  <c r="W125"/>
  <c r="U125"/>
  <c r="AB125"/>
  <c r="Z125"/>
  <c r="X125"/>
  <c r="V125"/>
  <c r="T125"/>
  <c r="AB121"/>
  <c r="AA121"/>
  <c r="Z121"/>
  <c r="Y121"/>
  <c r="X121"/>
  <c r="W121"/>
  <c r="V121"/>
  <c r="U121"/>
  <c r="T121"/>
  <c r="AB112"/>
  <c r="AA112"/>
  <c r="Z112"/>
  <c r="Y112"/>
  <c r="X112"/>
  <c r="W112"/>
  <c r="V112"/>
  <c r="U112"/>
  <c r="T112"/>
  <c r="AB100"/>
  <c r="AA100"/>
  <c r="Z100"/>
  <c r="Y100"/>
  <c r="X100"/>
  <c r="W100"/>
  <c r="V100"/>
  <c r="U100"/>
  <c r="T100"/>
  <c r="AF114" l="1"/>
  <c r="AH114"/>
  <c r="AH132" s="1"/>
  <c r="AJ114"/>
  <c r="AF132"/>
  <c r="AJ132"/>
  <c r="AF181"/>
  <c r="AF183" s="1"/>
  <c r="AF185" s="1"/>
  <c r="AF189" s="1"/>
  <c r="AH181"/>
  <c r="AH183" s="1"/>
  <c r="AH185" s="1"/>
  <c r="AH189" s="1"/>
  <c r="AJ181"/>
  <c r="AJ183" s="1"/>
  <c r="AJ185" s="1"/>
  <c r="AJ189" s="1"/>
  <c r="AE114"/>
  <c r="AE132" s="1"/>
  <c r="AG114"/>
  <c r="AI114"/>
  <c r="AI132" s="1"/>
  <c r="AG132"/>
  <c r="AE181"/>
  <c r="AE183" s="1"/>
  <c r="AE185" s="1"/>
  <c r="AE189" s="1"/>
  <c r="AG181"/>
  <c r="AG183" s="1"/>
  <c r="AG185" s="1"/>
  <c r="AG189" s="1"/>
  <c r="AI181"/>
  <c r="AI183" s="1"/>
  <c r="AI185" s="1"/>
  <c r="AI189" s="1"/>
  <c r="T114"/>
  <c r="T132" s="1"/>
  <c r="V114"/>
  <c r="X114"/>
  <c r="X132" s="1"/>
  <c r="Z114"/>
  <c r="AB114"/>
  <c r="AB132" s="1"/>
  <c r="V132"/>
  <c r="Z132"/>
  <c r="T181"/>
  <c r="T183" s="1"/>
  <c r="T185" s="1"/>
  <c r="T189" s="1"/>
  <c r="V181"/>
  <c r="V183" s="1"/>
  <c r="V185" s="1"/>
  <c r="V189" s="1"/>
  <c r="X181"/>
  <c r="X183" s="1"/>
  <c r="X185" s="1"/>
  <c r="X189" s="1"/>
  <c r="Z181"/>
  <c r="Z183" s="1"/>
  <c r="Z185" s="1"/>
  <c r="Z189" s="1"/>
  <c r="AB181"/>
  <c r="AB183" s="1"/>
  <c r="AB185" s="1"/>
  <c r="AB189" s="1"/>
  <c r="U114"/>
  <c r="W114"/>
  <c r="Y114"/>
  <c r="AA114"/>
  <c r="U132"/>
  <c r="W132"/>
  <c r="Y132"/>
  <c r="AA132"/>
  <c r="U181"/>
  <c r="U183" s="1"/>
  <c r="U185" s="1"/>
  <c r="U189" s="1"/>
  <c r="W181"/>
  <c r="W183" s="1"/>
  <c r="W185" s="1"/>
  <c r="W189" s="1"/>
  <c r="Y181"/>
  <c r="Y183" s="1"/>
  <c r="Y185" s="1"/>
  <c r="Y189" s="1"/>
  <c r="AA181"/>
  <c r="AA183" s="1"/>
  <c r="AA185" s="1"/>
  <c r="AA189" s="1"/>
  <c r="CR99"/>
  <c r="CR67"/>
  <c r="CR177"/>
  <c r="CH95"/>
  <c r="CH89"/>
  <c r="CH82"/>
  <c r="CH158"/>
  <c r="CH76"/>
  <c r="CH88"/>
  <c r="CH173"/>
  <c r="CH169"/>
  <c r="CG195"/>
  <c r="CG76"/>
  <c r="CG70"/>
  <c r="CG168"/>
  <c r="CG77"/>
  <c r="CG206"/>
  <c r="CG98"/>
  <c r="CG95"/>
  <c r="CF175"/>
  <c r="CF64"/>
  <c r="CF203"/>
  <c r="CE96"/>
  <c r="CE59"/>
  <c r="CD52"/>
  <c r="CD47"/>
  <c r="CD173"/>
  <c r="CD64"/>
  <c r="CC129"/>
  <c r="CC174"/>
  <c r="CC206"/>
  <c r="CC198"/>
  <c r="CC71"/>
  <c r="CC195"/>
  <c r="CC95"/>
  <c r="CB120"/>
  <c r="CB109"/>
  <c r="CB51"/>
  <c r="CB83"/>
  <c r="CB59"/>
  <c r="CA99"/>
  <c r="CA49"/>
  <c r="CA54"/>
  <c r="BZ73"/>
  <c r="BZ49"/>
  <c r="BZ65"/>
  <c r="BZ90"/>
  <c r="BZ109"/>
  <c r="BZ110"/>
  <c r="BZ111"/>
  <c r="BY163"/>
  <c r="BY98"/>
  <c r="BX107"/>
  <c r="BW171"/>
  <c r="BW86"/>
  <c r="BW54"/>
  <c r="BR109"/>
  <c r="BR62"/>
  <c r="BR86"/>
  <c r="BR168"/>
  <c r="BR120"/>
  <c r="BR171"/>
  <c r="BR196"/>
  <c r="BQ60"/>
  <c r="BQ168"/>
  <c r="BQ96"/>
  <c r="AZ145"/>
  <c r="AZ73"/>
  <c r="AZ91"/>
  <c r="AZ56"/>
  <c r="AZ62"/>
  <c r="AZ157"/>
  <c r="AZ71"/>
  <c r="AZ158"/>
  <c r="AS176"/>
  <c r="AS150"/>
  <c r="AS52"/>
  <c r="AS58"/>
  <c r="AS66"/>
  <c r="AS144"/>
  <c r="AR55"/>
  <c r="AR79"/>
  <c r="AR128"/>
  <c r="AR91"/>
  <c r="AQ202"/>
  <c r="AQ103"/>
  <c r="AQ106"/>
  <c r="AM137"/>
  <c r="AM156"/>
  <c r="AL163"/>
  <c r="AL197"/>
  <c r="AL56"/>
  <c r="AL107"/>
  <c r="AK206"/>
  <c r="AK205"/>
  <c r="AK204"/>
  <c r="AK203"/>
  <c r="AK207" s="1"/>
  <c r="AK202"/>
  <c r="AK198"/>
  <c r="AK197"/>
  <c r="AK196"/>
  <c r="AK195"/>
  <c r="AK194"/>
  <c r="AK178"/>
  <c r="AK177"/>
  <c r="AK176"/>
  <c r="AK175"/>
  <c r="AK174"/>
  <c r="AK173"/>
  <c r="AK172"/>
  <c r="AK171"/>
  <c r="AK170"/>
  <c r="AK169"/>
  <c r="AK168"/>
  <c r="AK167"/>
  <c r="AK163"/>
  <c r="AK164" s="1"/>
  <c r="AK162"/>
  <c r="AK158"/>
  <c r="AK157"/>
  <c r="AK156"/>
  <c r="AK155"/>
  <c r="AK150"/>
  <c r="AK149"/>
  <c r="AK152" s="1"/>
  <c r="AK145"/>
  <c r="AK144"/>
  <c r="AK143"/>
  <c r="AK142"/>
  <c r="AK146" s="1"/>
  <c r="AK138"/>
  <c r="AK137"/>
  <c r="AK139" s="1"/>
  <c r="AK129"/>
  <c r="AK128"/>
  <c r="AK130" s="1"/>
  <c r="AK124"/>
  <c r="AK120"/>
  <c r="AK119"/>
  <c r="AK118"/>
  <c r="AK117"/>
  <c r="AK121" s="1"/>
  <c r="AK111"/>
  <c r="AK110"/>
  <c r="AK109"/>
  <c r="AK108"/>
  <c r="AK107"/>
  <c r="AK106"/>
  <c r="AK105"/>
  <c r="AK104"/>
  <c r="AK103"/>
  <c r="AK112" s="1"/>
  <c r="AK99"/>
  <c r="AK98"/>
  <c r="AK97"/>
  <c r="AK96"/>
  <c r="AK95"/>
  <c r="AK94"/>
  <c r="AK93"/>
  <c r="AK92"/>
  <c r="AK91"/>
  <c r="AK90"/>
  <c r="AK89"/>
  <c r="AK88"/>
  <c r="AK87"/>
  <c r="AK86"/>
  <c r="AK85"/>
  <c r="AK84"/>
  <c r="AK83"/>
  <c r="AK82"/>
  <c r="AK81"/>
  <c r="AK80"/>
  <c r="AK79"/>
  <c r="AK78"/>
  <c r="AK77"/>
  <c r="AK76"/>
  <c r="AK75"/>
  <c r="AK74"/>
  <c r="AK73"/>
  <c r="AK72"/>
  <c r="AK71"/>
  <c r="AK70"/>
  <c r="AK69"/>
  <c r="AK68"/>
  <c r="AK67"/>
  <c r="AK66"/>
  <c r="AK65"/>
  <c r="AK64"/>
  <c r="AK63"/>
  <c r="AK62"/>
  <c r="AK61"/>
  <c r="AK60"/>
  <c r="AK59"/>
  <c r="AK58"/>
  <c r="AK57"/>
  <c r="AK56"/>
  <c r="AK55"/>
  <c r="AK54"/>
  <c r="AK53"/>
  <c r="AK52"/>
  <c r="AK51"/>
  <c r="AK50"/>
  <c r="AK49"/>
  <c r="AK48"/>
  <c r="AK47"/>
  <c r="AK218"/>
  <c r="AK217"/>
  <c r="AK219" s="1"/>
  <c r="AK199"/>
  <c r="AK125"/>
  <c r="DA206"/>
  <c r="DA205"/>
  <c r="DA204"/>
  <c r="DA203"/>
  <c r="DA202"/>
  <c r="DA198"/>
  <c r="DA197"/>
  <c r="DA196"/>
  <c r="DA195"/>
  <c r="DA194"/>
  <c r="DA178"/>
  <c r="DA177"/>
  <c r="DA176"/>
  <c r="DA175"/>
  <c r="DA174"/>
  <c r="DA173"/>
  <c r="DA172"/>
  <c r="DA171"/>
  <c r="DA170"/>
  <c r="DA169"/>
  <c r="DA168"/>
  <c r="DA167"/>
  <c r="DA163"/>
  <c r="DA162"/>
  <c r="DA158"/>
  <c r="DA157"/>
  <c r="DA156"/>
  <c r="DA155"/>
  <c r="DA150"/>
  <c r="DA149"/>
  <c r="DA145"/>
  <c r="DA144"/>
  <c r="DA143"/>
  <c r="DA142"/>
  <c r="DA138"/>
  <c r="DA137"/>
  <c r="DA139" s="1"/>
  <c r="DA129"/>
  <c r="DA128"/>
  <c r="DA124"/>
  <c r="DA120"/>
  <c r="DA119"/>
  <c r="DA118"/>
  <c r="DA117"/>
  <c r="DA111"/>
  <c r="DA110"/>
  <c r="DA109"/>
  <c r="DA108"/>
  <c r="DA107"/>
  <c r="DA106"/>
  <c r="DA105"/>
  <c r="DA104"/>
  <c r="DA103"/>
  <c r="DA99"/>
  <c r="DA98"/>
  <c r="DA97"/>
  <c r="DA96"/>
  <c r="DA95"/>
  <c r="DA94"/>
  <c r="DA93"/>
  <c r="DA92"/>
  <c r="DA91"/>
  <c r="DA90"/>
  <c r="DA89"/>
  <c r="DA88"/>
  <c r="DA87"/>
  <c r="DA86"/>
  <c r="DA85"/>
  <c r="DA84"/>
  <c r="DA83"/>
  <c r="DA82"/>
  <c r="DA81"/>
  <c r="DA80"/>
  <c r="DA79"/>
  <c r="DA78"/>
  <c r="DA77"/>
  <c r="DA76"/>
  <c r="DA75"/>
  <c r="DA74"/>
  <c r="DA73"/>
  <c r="DA72"/>
  <c r="DA71"/>
  <c r="DA70"/>
  <c r="DA69"/>
  <c r="DA68"/>
  <c r="DA67"/>
  <c r="DA66"/>
  <c r="DA65"/>
  <c r="DA64"/>
  <c r="DA63"/>
  <c r="DA62"/>
  <c r="DA61"/>
  <c r="DA60"/>
  <c r="DA59"/>
  <c r="DA58"/>
  <c r="DA57"/>
  <c r="DA56"/>
  <c r="DA55"/>
  <c r="DA54"/>
  <c r="DA53"/>
  <c r="DA52"/>
  <c r="DA51"/>
  <c r="DA50"/>
  <c r="DA49"/>
  <c r="DA48"/>
  <c r="DA47"/>
  <c r="CZ206"/>
  <c r="CZ205"/>
  <c r="CZ204"/>
  <c r="CZ203"/>
  <c r="CZ202"/>
  <c r="CZ198"/>
  <c r="CZ197"/>
  <c r="CZ196"/>
  <c r="CZ195"/>
  <c r="CZ194"/>
  <c r="CZ178"/>
  <c r="CZ177"/>
  <c r="CZ176"/>
  <c r="CZ175"/>
  <c r="CZ174"/>
  <c r="CZ173"/>
  <c r="CZ172"/>
  <c r="CZ171"/>
  <c r="CZ170"/>
  <c r="CZ169"/>
  <c r="CZ168"/>
  <c r="CZ167"/>
  <c r="CZ163"/>
  <c r="CZ162"/>
  <c r="CZ158"/>
  <c r="CZ157"/>
  <c r="CZ156"/>
  <c r="CZ155"/>
  <c r="CZ150"/>
  <c r="CZ149"/>
  <c r="CZ145"/>
  <c r="CZ144"/>
  <c r="CZ143"/>
  <c r="CZ142"/>
  <c r="CZ138"/>
  <c r="CZ137"/>
  <c r="CZ129"/>
  <c r="CZ128"/>
  <c r="CZ124"/>
  <c r="CZ120"/>
  <c r="CZ119"/>
  <c r="CZ118"/>
  <c r="CZ117"/>
  <c r="CZ111"/>
  <c r="CZ110"/>
  <c r="CZ109"/>
  <c r="CZ108"/>
  <c r="CZ107"/>
  <c r="CZ106"/>
  <c r="CZ105"/>
  <c r="CZ104"/>
  <c r="CZ103"/>
  <c r="CZ99"/>
  <c r="CZ98"/>
  <c r="CZ97"/>
  <c r="CZ96"/>
  <c r="CZ95"/>
  <c r="CZ94"/>
  <c r="CZ93"/>
  <c r="CZ92"/>
  <c r="CZ91"/>
  <c r="CZ90"/>
  <c r="CZ89"/>
  <c r="CZ88"/>
  <c r="CZ87"/>
  <c r="CZ86"/>
  <c r="CZ85"/>
  <c r="CZ84"/>
  <c r="CZ83"/>
  <c r="CZ82"/>
  <c r="CZ81"/>
  <c r="CZ80"/>
  <c r="CZ79"/>
  <c r="CZ78"/>
  <c r="CZ77"/>
  <c r="CZ76"/>
  <c r="CZ75"/>
  <c r="CZ74"/>
  <c r="CZ73"/>
  <c r="CZ72"/>
  <c r="CZ71"/>
  <c r="CZ70"/>
  <c r="CZ69"/>
  <c r="CZ68"/>
  <c r="CZ67"/>
  <c r="CZ66"/>
  <c r="CZ65"/>
  <c r="CZ64"/>
  <c r="CZ63"/>
  <c r="CZ62"/>
  <c r="CZ61"/>
  <c r="CZ60"/>
  <c r="CZ59"/>
  <c r="CZ58"/>
  <c r="CZ57"/>
  <c r="CZ56"/>
  <c r="CZ55"/>
  <c r="CZ54"/>
  <c r="CZ53"/>
  <c r="CZ52"/>
  <c r="CZ51"/>
  <c r="CZ50"/>
  <c r="CZ49"/>
  <c r="CZ48"/>
  <c r="CZ47"/>
  <c r="CY206"/>
  <c r="CY205"/>
  <c r="CY204"/>
  <c r="CY203"/>
  <c r="CY202"/>
  <c r="CY198"/>
  <c r="CY197"/>
  <c r="CY196"/>
  <c r="CY195"/>
  <c r="CY194"/>
  <c r="CY178"/>
  <c r="CY177"/>
  <c r="CY176"/>
  <c r="CY175"/>
  <c r="CY174"/>
  <c r="CY173"/>
  <c r="CY172"/>
  <c r="CY171"/>
  <c r="CY170"/>
  <c r="CY169"/>
  <c r="CY168"/>
  <c r="CY167"/>
  <c r="CY163"/>
  <c r="CY162"/>
  <c r="CY158"/>
  <c r="CY157"/>
  <c r="CY156"/>
  <c r="CY155"/>
  <c r="CY150"/>
  <c r="CY149"/>
  <c r="CY145"/>
  <c r="CY144"/>
  <c r="CY143"/>
  <c r="CY142"/>
  <c r="CY138"/>
  <c r="CY137"/>
  <c r="CY139" s="1"/>
  <c r="CY129"/>
  <c r="CY128"/>
  <c r="CY124"/>
  <c r="CY120"/>
  <c r="CY119"/>
  <c r="CY118"/>
  <c r="CY117"/>
  <c r="CY111"/>
  <c r="CY110"/>
  <c r="CY109"/>
  <c r="CY108"/>
  <c r="CY107"/>
  <c r="CY106"/>
  <c r="CY105"/>
  <c r="CY104"/>
  <c r="CY103"/>
  <c r="CY99"/>
  <c r="CY98"/>
  <c r="CY97"/>
  <c r="CY96"/>
  <c r="CY95"/>
  <c r="CY94"/>
  <c r="CY93"/>
  <c r="CY92"/>
  <c r="CY91"/>
  <c r="CY90"/>
  <c r="CY89"/>
  <c r="CY88"/>
  <c r="CY87"/>
  <c r="CY86"/>
  <c r="CY85"/>
  <c r="CY84"/>
  <c r="CY83"/>
  <c r="CY82"/>
  <c r="CY81"/>
  <c r="CY80"/>
  <c r="CY79"/>
  <c r="CY78"/>
  <c r="CY77"/>
  <c r="CY76"/>
  <c r="CY75"/>
  <c r="CY74"/>
  <c r="CY73"/>
  <c r="CY72"/>
  <c r="CY71"/>
  <c r="CY70"/>
  <c r="CY69"/>
  <c r="CY68"/>
  <c r="CY67"/>
  <c r="CY66"/>
  <c r="CY65"/>
  <c r="CY64"/>
  <c r="CY63"/>
  <c r="CY62"/>
  <c r="CY61"/>
  <c r="CY60"/>
  <c r="CY59"/>
  <c r="CY58"/>
  <c r="CY57"/>
  <c r="CY56"/>
  <c r="CY55"/>
  <c r="CY54"/>
  <c r="CY53"/>
  <c r="CY52"/>
  <c r="CY51"/>
  <c r="CY50"/>
  <c r="CY49"/>
  <c r="CY48"/>
  <c r="CY47"/>
  <c r="CX206"/>
  <c r="CX205"/>
  <c r="CX204"/>
  <c r="CX203"/>
  <c r="CX202"/>
  <c r="CX198"/>
  <c r="CX197"/>
  <c r="CX196"/>
  <c r="CX195"/>
  <c r="CX194"/>
  <c r="CX178"/>
  <c r="CX177"/>
  <c r="CX176"/>
  <c r="CX175"/>
  <c r="CX174"/>
  <c r="CX173"/>
  <c r="CX172"/>
  <c r="CX171"/>
  <c r="CX170"/>
  <c r="CX169"/>
  <c r="CX168"/>
  <c r="CX163"/>
  <c r="CX162"/>
  <c r="CX158"/>
  <c r="CX157"/>
  <c r="CX156"/>
  <c r="CX155"/>
  <c r="CX150"/>
  <c r="CX149"/>
  <c r="CX145"/>
  <c r="CX144"/>
  <c r="CX143"/>
  <c r="CX138"/>
  <c r="CX137"/>
  <c r="CX139" s="1"/>
  <c r="CX129"/>
  <c r="CX128"/>
  <c r="CX124"/>
  <c r="CX120"/>
  <c r="CX119"/>
  <c r="CX118"/>
  <c r="CX117"/>
  <c r="CX111"/>
  <c r="CX110"/>
  <c r="CX109"/>
  <c r="CX108"/>
  <c r="CX107"/>
  <c r="CX106"/>
  <c r="CX105"/>
  <c r="CX104"/>
  <c r="CX103"/>
  <c r="CX99"/>
  <c r="CX98"/>
  <c r="CX97"/>
  <c r="CX96"/>
  <c r="CX95"/>
  <c r="CX94"/>
  <c r="CX93"/>
  <c r="CX92"/>
  <c r="CX91"/>
  <c r="CX90"/>
  <c r="CX89"/>
  <c r="CX88"/>
  <c r="CX87"/>
  <c r="CX86"/>
  <c r="CX85"/>
  <c r="CX84"/>
  <c r="CX83"/>
  <c r="CX82"/>
  <c r="CX81"/>
  <c r="CX80"/>
  <c r="CX79"/>
  <c r="CX78"/>
  <c r="CX77"/>
  <c r="CX76"/>
  <c r="CX75"/>
  <c r="CX74"/>
  <c r="CX73"/>
  <c r="CX72"/>
  <c r="CX71"/>
  <c r="CX70"/>
  <c r="CX69"/>
  <c r="CX68"/>
  <c r="CX67"/>
  <c r="CX66"/>
  <c r="CX65"/>
  <c r="CX64"/>
  <c r="CX63"/>
  <c r="CX62"/>
  <c r="CX61"/>
  <c r="CX60"/>
  <c r="CX59"/>
  <c r="CX58"/>
  <c r="CX57"/>
  <c r="CX56"/>
  <c r="CX55"/>
  <c r="CX54"/>
  <c r="CX53"/>
  <c r="CX52"/>
  <c r="CX51"/>
  <c r="CX50"/>
  <c r="CX49"/>
  <c r="CX48"/>
  <c r="CX47"/>
  <c r="CW206"/>
  <c r="CW205"/>
  <c r="CW204"/>
  <c r="CW203"/>
  <c r="CW202"/>
  <c r="CW198"/>
  <c r="CW197"/>
  <c r="CW196"/>
  <c r="CW195"/>
  <c r="CW194"/>
  <c r="CW178"/>
  <c r="CW177"/>
  <c r="CW176"/>
  <c r="CW175"/>
  <c r="CW174"/>
  <c r="CW173"/>
  <c r="CW172"/>
  <c r="CW171"/>
  <c r="CW170"/>
  <c r="CW169"/>
  <c r="CW168"/>
  <c r="CW167"/>
  <c r="CW163"/>
  <c r="CW162"/>
  <c r="CW158"/>
  <c r="CW157"/>
  <c r="CW156"/>
  <c r="CW155"/>
  <c r="CW150"/>
  <c r="CW149"/>
  <c r="CW145"/>
  <c r="CW144"/>
  <c r="CW143"/>
  <c r="CW142"/>
  <c r="CW138"/>
  <c r="CW137"/>
  <c r="CW129"/>
  <c r="CW128"/>
  <c r="CW124"/>
  <c r="CW120"/>
  <c r="CW119"/>
  <c r="CW118"/>
  <c r="CW117"/>
  <c r="CW111"/>
  <c r="CW110"/>
  <c r="CW109"/>
  <c r="CW108"/>
  <c r="CW107"/>
  <c r="CW106"/>
  <c r="CW105"/>
  <c r="CW104"/>
  <c r="CW103"/>
  <c r="CW99"/>
  <c r="CW98"/>
  <c r="CW97"/>
  <c r="CW96"/>
  <c r="CW95"/>
  <c r="CW94"/>
  <c r="CW93"/>
  <c r="CW92"/>
  <c r="CW91"/>
  <c r="CW90"/>
  <c r="CW89"/>
  <c r="CW88"/>
  <c r="CW87"/>
  <c r="CW86"/>
  <c r="CW85"/>
  <c r="CW84"/>
  <c r="CW83"/>
  <c r="CW82"/>
  <c r="CW81"/>
  <c r="CW80"/>
  <c r="CW79"/>
  <c r="CW78"/>
  <c r="CW77"/>
  <c r="CW76"/>
  <c r="CW75"/>
  <c r="CW74"/>
  <c r="CW73"/>
  <c r="CW72"/>
  <c r="CW71"/>
  <c r="CW70"/>
  <c r="CW69"/>
  <c r="CW68"/>
  <c r="CW67"/>
  <c r="CW66"/>
  <c r="CW65"/>
  <c r="CW64"/>
  <c r="CW63"/>
  <c r="CW62"/>
  <c r="CW61"/>
  <c r="CW60"/>
  <c r="CW59"/>
  <c r="CW58"/>
  <c r="CW57"/>
  <c r="CW56"/>
  <c r="CW55"/>
  <c r="CW54"/>
  <c r="CW53"/>
  <c r="CW52"/>
  <c r="CW51"/>
  <c r="CW50"/>
  <c r="CW49"/>
  <c r="CW48"/>
  <c r="CW47"/>
  <c r="CV206"/>
  <c r="CV205"/>
  <c r="CV204"/>
  <c r="CV203"/>
  <c r="CV202"/>
  <c r="CV198"/>
  <c r="CV197"/>
  <c r="CV196"/>
  <c r="CV195"/>
  <c r="CV194"/>
  <c r="CV178"/>
  <c r="CV177"/>
  <c r="CV176"/>
  <c r="CV175"/>
  <c r="CV174"/>
  <c r="CV173"/>
  <c r="CV172"/>
  <c r="CV171"/>
  <c r="CV170"/>
  <c r="CV169"/>
  <c r="CV168"/>
  <c r="CV167"/>
  <c r="CV163"/>
  <c r="CV162"/>
  <c r="CV158"/>
  <c r="CV157"/>
  <c r="CV156"/>
  <c r="CV155"/>
  <c r="CV150"/>
  <c r="CV149"/>
  <c r="CV145"/>
  <c r="CV144"/>
  <c r="CV143"/>
  <c r="CV142"/>
  <c r="CV138"/>
  <c r="CV137"/>
  <c r="CV139" s="1"/>
  <c r="CV129"/>
  <c r="CV128"/>
  <c r="CV124"/>
  <c r="CV120"/>
  <c r="CV119"/>
  <c r="CV118"/>
  <c r="CV117"/>
  <c r="CV111"/>
  <c r="CV110"/>
  <c r="CV109"/>
  <c r="CV108"/>
  <c r="CV107"/>
  <c r="CV106"/>
  <c r="CV105"/>
  <c r="CV104"/>
  <c r="CV103"/>
  <c r="CV99"/>
  <c r="CV98"/>
  <c r="CV97"/>
  <c r="CV96"/>
  <c r="CV95"/>
  <c r="CV94"/>
  <c r="CV93"/>
  <c r="CV92"/>
  <c r="CV91"/>
  <c r="CV90"/>
  <c r="CV89"/>
  <c r="CV88"/>
  <c r="CV87"/>
  <c r="CV86"/>
  <c r="CV85"/>
  <c r="CV84"/>
  <c r="CV83"/>
  <c r="CV82"/>
  <c r="CV81"/>
  <c r="CV80"/>
  <c r="CV79"/>
  <c r="CV78"/>
  <c r="CV77"/>
  <c r="CV76"/>
  <c r="CV75"/>
  <c r="CV74"/>
  <c r="CV73"/>
  <c r="CV72"/>
  <c r="CV71"/>
  <c r="CV70"/>
  <c r="CV69"/>
  <c r="CV68"/>
  <c r="CV67"/>
  <c r="CV66"/>
  <c r="CV65"/>
  <c r="CV64"/>
  <c r="CV63"/>
  <c r="CV62"/>
  <c r="CV61"/>
  <c r="CV60"/>
  <c r="CV59"/>
  <c r="CV58"/>
  <c r="CV57"/>
  <c r="CV56"/>
  <c r="CV55"/>
  <c r="CV54"/>
  <c r="CV53"/>
  <c r="CV52"/>
  <c r="CV51"/>
  <c r="CV50"/>
  <c r="CV49"/>
  <c r="CV48"/>
  <c r="CV47"/>
  <c r="CU206"/>
  <c r="CU205"/>
  <c r="CU204"/>
  <c r="CU203"/>
  <c r="CU202"/>
  <c r="CU198"/>
  <c r="CU197"/>
  <c r="CU196"/>
  <c r="CU195"/>
  <c r="CU194"/>
  <c r="CU178"/>
  <c r="CU177"/>
  <c r="CU176"/>
  <c r="CU175"/>
  <c r="CU174"/>
  <c r="CU173"/>
  <c r="CU172"/>
  <c r="CU171"/>
  <c r="CU170"/>
  <c r="CU169"/>
  <c r="CU168"/>
  <c r="CU167"/>
  <c r="CU163"/>
  <c r="CU162"/>
  <c r="CU158"/>
  <c r="CU157"/>
  <c r="CU156"/>
  <c r="CU155"/>
  <c r="CU150"/>
  <c r="CU149"/>
  <c r="CU145"/>
  <c r="CU144"/>
  <c r="CU143"/>
  <c r="CU142"/>
  <c r="CU138"/>
  <c r="CU137"/>
  <c r="CU139" s="1"/>
  <c r="CU129"/>
  <c r="CU128"/>
  <c r="CU124"/>
  <c r="CU120"/>
  <c r="CU119"/>
  <c r="CU118"/>
  <c r="CU117"/>
  <c r="CU111"/>
  <c r="CU110"/>
  <c r="CU109"/>
  <c r="CU108"/>
  <c r="CU107"/>
  <c r="CU106"/>
  <c r="CU105"/>
  <c r="CU104"/>
  <c r="CU103"/>
  <c r="CU99"/>
  <c r="CU98"/>
  <c r="CU97"/>
  <c r="CU96"/>
  <c r="CU95"/>
  <c r="CU94"/>
  <c r="CU93"/>
  <c r="CU92"/>
  <c r="CU91"/>
  <c r="CU90"/>
  <c r="CU89"/>
  <c r="CU88"/>
  <c r="CU87"/>
  <c r="CU86"/>
  <c r="CU85"/>
  <c r="CU84"/>
  <c r="CU83"/>
  <c r="CU82"/>
  <c r="CU81"/>
  <c r="CU80"/>
  <c r="CU79"/>
  <c r="CU78"/>
  <c r="CU77"/>
  <c r="CU76"/>
  <c r="CU75"/>
  <c r="CU74"/>
  <c r="CU73"/>
  <c r="CU72"/>
  <c r="CU71"/>
  <c r="CU70"/>
  <c r="CU69"/>
  <c r="CU68"/>
  <c r="CU67"/>
  <c r="CU66"/>
  <c r="CU65"/>
  <c r="CU64"/>
  <c r="CU63"/>
  <c r="CU62"/>
  <c r="CU61"/>
  <c r="CU60"/>
  <c r="CU59"/>
  <c r="CU58"/>
  <c r="CU57"/>
  <c r="CU56"/>
  <c r="CU55"/>
  <c r="CU54"/>
  <c r="CU53"/>
  <c r="CU52"/>
  <c r="CU51"/>
  <c r="CU50"/>
  <c r="CU49"/>
  <c r="CU48"/>
  <c r="CU47"/>
  <c r="CS206"/>
  <c r="CS205"/>
  <c r="CS204"/>
  <c r="CS203"/>
  <c r="CS202"/>
  <c r="CS198"/>
  <c r="CS197"/>
  <c r="CS196"/>
  <c r="CS195"/>
  <c r="CS194"/>
  <c r="CS178"/>
  <c r="CS177"/>
  <c r="CS176"/>
  <c r="CS175"/>
  <c r="CS174"/>
  <c r="CS173"/>
  <c r="CS172"/>
  <c r="CS171"/>
  <c r="CS170"/>
  <c r="CS169"/>
  <c r="CS168"/>
  <c r="CS167"/>
  <c r="CS163"/>
  <c r="CS162"/>
  <c r="CS158"/>
  <c r="CS157"/>
  <c r="CS156"/>
  <c r="CS155"/>
  <c r="CS150"/>
  <c r="CS149"/>
  <c r="CS145"/>
  <c r="CS144"/>
  <c r="CS143"/>
  <c r="CS142"/>
  <c r="CS138"/>
  <c r="CS137"/>
  <c r="CS139" s="1"/>
  <c r="CS129"/>
  <c r="CS128"/>
  <c r="CS124"/>
  <c r="CS120"/>
  <c r="CS119"/>
  <c r="CS118"/>
  <c r="CS117"/>
  <c r="CS111"/>
  <c r="CS110"/>
  <c r="CS109"/>
  <c r="CS108"/>
  <c r="CS107"/>
  <c r="CS106"/>
  <c r="CS105"/>
  <c r="CS104"/>
  <c r="CS103"/>
  <c r="CS99"/>
  <c r="CS98"/>
  <c r="CS97"/>
  <c r="CS96"/>
  <c r="CS95"/>
  <c r="CS94"/>
  <c r="CS93"/>
  <c r="CS92"/>
  <c r="CS91"/>
  <c r="CS90"/>
  <c r="CS89"/>
  <c r="CS88"/>
  <c r="CS87"/>
  <c r="CS86"/>
  <c r="CS85"/>
  <c r="CS84"/>
  <c r="CS83"/>
  <c r="CS82"/>
  <c r="CS81"/>
  <c r="CS80"/>
  <c r="CS79"/>
  <c r="CS78"/>
  <c r="CS77"/>
  <c r="CS76"/>
  <c r="CS75"/>
  <c r="CS74"/>
  <c r="CS73"/>
  <c r="CS72"/>
  <c r="CS71"/>
  <c r="CS70"/>
  <c r="CS69"/>
  <c r="CS68"/>
  <c r="CS67"/>
  <c r="CS66"/>
  <c r="CS65"/>
  <c r="CS64"/>
  <c r="CS63"/>
  <c r="CS62"/>
  <c r="CS61"/>
  <c r="CS60"/>
  <c r="CS59"/>
  <c r="CS58"/>
  <c r="CS57"/>
  <c r="CS56"/>
  <c r="CS55"/>
  <c r="CS54"/>
  <c r="CS53"/>
  <c r="CS52"/>
  <c r="CS51"/>
  <c r="CS50"/>
  <c r="CS49"/>
  <c r="CS48"/>
  <c r="CS47"/>
  <c r="CR206"/>
  <c r="CR169"/>
  <c r="CR156"/>
  <c r="CR142"/>
  <c r="CR138"/>
  <c r="CR129"/>
  <c r="CR110"/>
  <c r="CR109"/>
  <c r="CR108"/>
  <c r="CR107"/>
  <c r="CR105"/>
  <c r="CR103"/>
  <c r="CR98"/>
  <c r="CR88"/>
  <c r="CR86"/>
  <c r="CR73"/>
  <c r="CR61"/>
  <c r="CR60"/>
  <c r="CR59"/>
  <c r="CR57"/>
  <c r="CR48"/>
  <c r="CQ206"/>
  <c r="CQ205"/>
  <c r="CQ204"/>
  <c r="CQ203"/>
  <c r="CQ202"/>
  <c r="CQ198"/>
  <c r="CQ197"/>
  <c r="CQ196"/>
  <c r="CQ195"/>
  <c r="CQ194"/>
  <c r="CQ178"/>
  <c r="CQ177"/>
  <c r="CQ176"/>
  <c r="CQ175"/>
  <c r="CQ174"/>
  <c r="CQ173"/>
  <c r="CQ172"/>
  <c r="CQ171"/>
  <c r="CQ170"/>
  <c r="CQ169"/>
  <c r="CQ168"/>
  <c r="CQ167"/>
  <c r="CQ163"/>
  <c r="CQ162"/>
  <c r="CQ158"/>
  <c r="CQ157"/>
  <c r="CQ156"/>
  <c r="CQ155"/>
  <c r="CQ150"/>
  <c r="CQ149"/>
  <c r="CQ145"/>
  <c r="CQ144"/>
  <c r="CQ143"/>
  <c r="CQ142"/>
  <c r="CQ138"/>
  <c r="CQ137"/>
  <c r="CQ139" s="1"/>
  <c r="CQ129"/>
  <c r="CQ128"/>
  <c r="CQ124"/>
  <c r="CQ120"/>
  <c r="CQ119"/>
  <c r="CQ118"/>
  <c r="CQ117"/>
  <c r="CQ111"/>
  <c r="CQ110"/>
  <c r="CQ109"/>
  <c r="CQ108"/>
  <c r="CQ107"/>
  <c r="CQ106"/>
  <c r="CQ105"/>
  <c r="CQ104"/>
  <c r="CQ103"/>
  <c r="CQ99"/>
  <c r="CQ98"/>
  <c r="CQ97"/>
  <c r="CQ96"/>
  <c r="CQ95"/>
  <c r="CQ94"/>
  <c r="CQ93"/>
  <c r="CQ92"/>
  <c r="CQ91"/>
  <c r="CQ90"/>
  <c r="CQ89"/>
  <c r="CQ88"/>
  <c r="CQ87"/>
  <c r="CQ86"/>
  <c r="CQ85"/>
  <c r="CQ84"/>
  <c r="CQ83"/>
  <c r="CQ82"/>
  <c r="CQ81"/>
  <c r="CQ80"/>
  <c r="CQ79"/>
  <c r="CQ78"/>
  <c r="CQ77"/>
  <c r="CQ76"/>
  <c r="CQ75"/>
  <c r="CQ74"/>
  <c r="CQ73"/>
  <c r="CQ72"/>
  <c r="CQ71"/>
  <c r="CQ70"/>
  <c r="CQ69"/>
  <c r="CQ68"/>
  <c r="CQ67"/>
  <c r="CQ66"/>
  <c r="CQ65"/>
  <c r="CQ64"/>
  <c r="CQ63"/>
  <c r="CQ62"/>
  <c r="CQ61"/>
  <c r="CQ60"/>
  <c r="CQ59"/>
  <c r="CQ58"/>
  <c r="CQ57"/>
  <c r="CQ56"/>
  <c r="CQ55"/>
  <c r="CQ54"/>
  <c r="CQ53"/>
  <c r="CQ52"/>
  <c r="CQ51"/>
  <c r="CQ50"/>
  <c r="CQ49"/>
  <c r="CQ48"/>
  <c r="CQ47"/>
  <c r="CP206"/>
  <c r="CP205"/>
  <c r="CP204"/>
  <c r="CP203"/>
  <c r="CP202"/>
  <c r="CP198"/>
  <c r="CP197"/>
  <c r="CP196"/>
  <c r="CP195"/>
  <c r="CP194"/>
  <c r="CP178"/>
  <c r="CP177"/>
  <c r="CP176"/>
  <c r="CP175"/>
  <c r="CP174"/>
  <c r="CP173"/>
  <c r="CP172"/>
  <c r="CP171"/>
  <c r="CP170"/>
  <c r="CP169"/>
  <c r="CP168"/>
  <c r="CP167"/>
  <c r="CP163"/>
  <c r="CP162"/>
  <c r="CP158"/>
  <c r="CP157"/>
  <c r="CP156"/>
  <c r="CP155"/>
  <c r="CP150"/>
  <c r="CP149"/>
  <c r="CP145"/>
  <c r="CP144"/>
  <c r="CP143"/>
  <c r="CP142"/>
  <c r="CP138"/>
  <c r="CP137"/>
  <c r="CP129"/>
  <c r="CP128"/>
  <c r="CP124"/>
  <c r="CP120"/>
  <c r="CP119"/>
  <c r="CP118"/>
  <c r="CP117"/>
  <c r="CP111"/>
  <c r="CP110"/>
  <c r="CP109"/>
  <c r="CP108"/>
  <c r="CP107"/>
  <c r="CP106"/>
  <c r="CP105"/>
  <c r="CP104"/>
  <c r="CP103"/>
  <c r="CP99"/>
  <c r="CP98"/>
  <c r="CP97"/>
  <c r="CP96"/>
  <c r="CP95"/>
  <c r="CP94"/>
  <c r="CP93"/>
  <c r="CP92"/>
  <c r="CP91"/>
  <c r="CP90"/>
  <c r="CP89"/>
  <c r="CP88"/>
  <c r="CP87"/>
  <c r="CP86"/>
  <c r="CP85"/>
  <c r="CP84"/>
  <c r="CP83"/>
  <c r="CP82"/>
  <c r="CP81"/>
  <c r="CP80"/>
  <c r="CP79"/>
  <c r="CP78"/>
  <c r="CP77"/>
  <c r="CP76"/>
  <c r="CP75"/>
  <c r="CP74"/>
  <c r="CP73"/>
  <c r="CP72"/>
  <c r="CP71"/>
  <c r="CP70"/>
  <c r="CP69"/>
  <c r="CP68"/>
  <c r="CP67"/>
  <c r="CP66"/>
  <c r="CP65"/>
  <c r="CP64"/>
  <c r="CP63"/>
  <c r="CP62"/>
  <c r="CP61"/>
  <c r="CP60"/>
  <c r="CP59"/>
  <c r="CP58"/>
  <c r="CP57"/>
  <c r="CP56"/>
  <c r="CP55"/>
  <c r="CP54"/>
  <c r="CP53"/>
  <c r="CP52"/>
  <c r="CP51"/>
  <c r="CP50"/>
  <c r="CP49"/>
  <c r="CP48"/>
  <c r="CP47"/>
  <c r="CO206"/>
  <c r="CO205"/>
  <c r="CO204"/>
  <c r="CO203"/>
  <c r="CO202"/>
  <c r="CO198"/>
  <c r="CO197"/>
  <c r="CO196"/>
  <c r="CO195"/>
  <c r="CO194"/>
  <c r="CO178"/>
  <c r="CO177"/>
  <c r="CO176"/>
  <c r="CO175"/>
  <c r="CO174"/>
  <c r="CO173"/>
  <c r="CO172"/>
  <c r="CO171"/>
  <c r="CO170"/>
  <c r="CO169"/>
  <c r="CO168"/>
  <c r="CO167"/>
  <c r="CO163"/>
  <c r="CO162"/>
  <c r="CO158"/>
  <c r="CO157"/>
  <c r="CO156"/>
  <c r="CO155"/>
  <c r="CO150"/>
  <c r="CO149"/>
  <c r="CO145"/>
  <c r="CO144"/>
  <c r="CO143"/>
  <c r="CO142"/>
  <c r="CO138"/>
  <c r="CO137"/>
  <c r="CO139" s="1"/>
  <c r="CO129"/>
  <c r="CO128"/>
  <c r="CO124"/>
  <c r="CO120"/>
  <c r="CO119"/>
  <c r="CO118"/>
  <c r="CO117"/>
  <c r="CO111"/>
  <c r="CO110"/>
  <c r="CO109"/>
  <c r="CO108"/>
  <c r="CO107"/>
  <c r="CO106"/>
  <c r="CO105"/>
  <c r="CO104"/>
  <c r="CO103"/>
  <c r="CO99"/>
  <c r="CO98"/>
  <c r="CO97"/>
  <c r="CO96"/>
  <c r="CO95"/>
  <c r="CO94"/>
  <c r="CO93"/>
  <c r="CO92"/>
  <c r="CO91"/>
  <c r="CO90"/>
  <c r="CO89"/>
  <c r="CO88"/>
  <c r="CO87"/>
  <c r="CO86"/>
  <c r="CO85"/>
  <c r="CO84"/>
  <c r="CO83"/>
  <c r="CO82"/>
  <c r="CO81"/>
  <c r="CO80"/>
  <c r="CO79"/>
  <c r="CO78"/>
  <c r="CO77"/>
  <c r="CO76"/>
  <c r="CO75"/>
  <c r="CO74"/>
  <c r="CO73"/>
  <c r="CO72"/>
  <c r="CO71"/>
  <c r="CO70"/>
  <c r="CO69"/>
  <c r="CO68"/>
  <c r="CO67"/>
  <c r="CO66"/>
  <c r="CO65"/>
  <c r="CO64"/>
  <c r="CO63"/>
  <c r="CO62"/>
  <c r="CO61"/>
  <c r="CO60"/>
  <c r="CO59"/>
  <c r="CO58"/>
  <c r="CO57"/>
  <c r="CO56"/>
  <c r="CO55"/>
  <c r="CO54"/>
  <c r="CO53"/>
  <c r="CO52"/>
  <c r="CO51"/>
  <c r="CO50"/>
  <c r="CO49"/>
  <c r="CO48"/>
  <c r="CO47"/>
  <c r="CM206"/>
  <c r="CM205"/>
  <c r="CM204"/>
  <c r="CM203"/>
  <c r="CM202"/>
  <c r="CM198"/>
  <c r="CM197"/>
  <c r="CM196"/>
  <c r="CM195"/>
  <c r="CM194"/>
  <c r="CM178"/>
  <c r="CM177"/>
  <c r="CM176"/>
  <c r="CM175"/>
  <c r="CM174"/>
  <c r="CM173"/>
  <c r="CM172"/>
  <c r="CM171"/>
  <c r="CM170"/>
  <c r="CM169"/>
  <c r="CM168"/>
  <c r="CM167"/>
  <c r="CM163"/>
  <c r="CM162"/>
  <c r="CM158"/>
  <c r="CM157"/>
  <c r="CM156"/>
  <c r="CM155"/>
  <c r="CM150"/>
  <c r="CM149"/>
  <c r="CM145"/>
  <c r="CM144"/>
  <c r="CM143"/>
  <c r="CM142"/>
  <c r="CM138"/>
  <c r="CM137"/>
  <c r="CM139" s="1"/>
  <c r="CM129"/>
  <c r="CM128"/>
  <c r="CM124"/>
  <c r="CM120"/>
  <c r="CM119"/>
  <c r="CM118"/>
  <c r="CM117"/>
  <c r="CM111"/>
  <c r="CM110"/>
  <c r="CM109"/>
  <c r="CM108"/>
  <c r="CM107"/>
  <c r="CM106"/>
  <c r="CM105"/>
  <c r="CM104"/>
  <c r="CM103"/>
  <c r="CM99"/>
  <c r="CM98"/>
  <c r="CM97"/>
  <c r="CM96"/>
  <c r="CM95"/>
  <c r="CM94"/>
  <c r="CM93"/>
  <c r="CM92"/>
  <c r="CM91"/>
  <c r="CM90"/>
  <c r="CM89"/>
  <c r="CM88"/>
  <c r="CM87"/>
  <c r="CM86"/>
  <c r="CM85"/>
  <c r="CM84"/>
  <c r="CM83"/>
  <c r="CM82"/>
  <c r="CM81"/>
  <c r="CM80"/>
  <c r="CM79"/>
  <c r="CM78"/>
  <c r="CM77"/>
  <c r="CM76"/>
  <c r="CM75"/>
  <c r="CM74"/>
  <c r="CM73"/>
  <c r="CM72"/>
  <c r="CM71"/>
  <c r="CM70"/>
  <c r="CM69"/>
  <c r="CM68"/>
  <c r="CM67"/>
  <c r="CM66"/>
  <c r="CM65"/>
  <c r="CM64"/>
  <c r="CM63"/>
  <c r="CM62"/>
  <c r="CM61"/>
  <c r="CM60"/>
  <c r="CM59"/>
  <c r="CM58"/>
  <c r="CM57"/>
  <c r="CM56"/>
  <c r="CM55"/>
  <c r="CM54"/>
  <c r="CM53"/>
  <c r="CM52"/>
  <c r="CM51"/>
  <c r="CM50"/>
  <c r="CM49"/>
  <c r="CM48"/>
  <c r="CM47"/>
  <c r="CN206"/>
  <c r="CN205"/>
  <c r="CN204"/>
  <c r="CN203"/>
  <c r="CN202"/>
  <c r="CN198"/>
  <c r="CN197"/>
  <c r="CN196"/>
  <c r="CN195"/>
  <c r="CN194"/>
  <c r="CN178"/>
  <c r="CN177"/>
  <c r="CN176"/>
  <c r="CN175"/>
  <c r="CN174"/>
  <c r="CN173"/>
  <c r="CN172"/>
  <c r="CN171"/>
  <c r="CN170"/>
  <c r="CN169"/>
  <c r="CN168"/>
  <c r="CN167"/>
  <c r="CN163"/>
  <c r="CN162"/>
  <c r="CN158"/>
  <c r="CN157"/>
  <c r="CN156"/>
  <c r="CN155"/>
  <c r="CN150"/>
  <c r="CN149"/>
  <c r="CN145"/>
  <c r="CN144"/>
  <c r="CN143"/>
  <c r="CN142"/>
  <c r="CN138"/>
  <c r="CN137"/>
  <c r="CN139" s="1"/>
  <c r="CN129"/>
  <c r="CN128"/>
  <c r="CN124"/>
  <c r="CN120"/>
  <c r="CN119"/>
  <c r="CN118"/>
  <c r="CN117"/>
  <c r="CN111"/>
  <c r="CN110"/>
  <c r="CN109"/>
  <c r="CN108"/>
  <c r="CN107"/>
  <c r="CN106"/>
  <c r="CN105"/>
  <c r="CN104"/>
  <c r="CN103"/>
  <c r="CN99"/>
  <c r="CN98"/>
  <c r="CN97"/>
  <c r="CN96"/>
  <c r="CN95"/>
  <c r="CN94"/>
  <c r="CN93"/>
  <c r="CN92"/>
  <c r="CN91"/>
  <c r="CN90"/>
  <c r="CN89"/>
  <c r="CN88"/>
  <c r="CN87"/>
  <c r="CN86"/>
  <c r="CN85"/>
  <c r="CN84"/>
  <c r="CN83"/>
  <c r="CN82"/>
  <c r="CN81"/>
  <c r="CN80"/>
  <c r="CN79"/>
  <c r="CN78"/>
  <c r="CN77"/>
  <c r="CN76"/>
  <c r="CN75"/>
  <c r="CN74"/>
  <c r="CN73"/>
  <c r="CN72"/>
  <c r="CN71"/>
  <c r="CN70"/>
  <c r="CN69"/>
  <c r="CN68"/>
  <c r="CN67"/>
  <c r="CN66"/>
  <c r="CN65"/>
  <c r="CN64"/>
  <c r="CN63"/>
  <c r="CN62"/>
  <c r="CN61"/>
  <c r="CN60"/>
  <c r="CN59"/>
  <c r="CN58"/>
  <c r="CN57"/>
  <c r="CN56"/>
  <c r="CN55"/>
  <c r="CN54"/>
  <c r="CN53"/>
  <c r="CN52"/>
  <c r="CN51"/>
  <c r="CN50"/>
  <c r="CN49"/>
  <c r="CN48"/>
  <c r="CN47"/>
  <c r="CL206"/>
  <c r="CL205"/>
  <c r="CL204"/>
  <c r="CL203"/>
  <c r="CL202"/>
  <c r="CL198"/>
  <c r="CL197"/>
  <c r="CL196"/>
  <c r="CL195"/>
  <c r="CL194"/>
  <c r="CL178"/>
  <c r="CL177"/>
  <c r="CL176"/>
  <c r="CL175"/>
  <c r="CL174"/>
  <c r="CL173"/>
  <c r="CL172"/>
  <c r="CL171"/>
  <c r="CL170"/>
  <c r="CL169"/>
  <c r="CL168"/>
  <c r="CL167"/>
  <c r="CL163"/>
  <c r="CL162"/>
  <c r="CL158"/>
  <c r="CL157"/>
  <c r="CL156"/>
  <c r="CL155"/>
  <c r="CL150"/>
  <c r="CL149"/>
  <c r="CL145"/>
  <c r="CL144"/>
  <c r="CL143"/>
  <c r="CL142"/>
  <c r="CL138"/>
  <c r="CL137"/>
  <c r="CL139" s="1"/>
  <c r="CL129"/>
  <c r="CL128"/>
  <c r="CL124"/>
  <c r="CL120"/>
  <c r="CL119"/>
  <c r="CL118"/>
  <c r="CL117"/>
  <c r="CL111"/>
  <c r="CL110"/>
  <c r="CL109"/>
  <c r="CL108"/>
  <c r="CL107"/>
  <c r="CL106"/>
  <c r="CL105"/>
  <c r="CL104"/>
  <c r="CL103"/>
  <c r="CL99"/>
  <c r="CL98"/>
  <c r="CL97"/>
  <c r="CL96"/>
  <c r="CL95"/>
  <c r="CL94"/>
  <c r="CL93"/>
  <c r="CL92"/>
  <c r="CL91"/>
  <c r="CL90"/>
  <c r="CL89"/>
  <c r="CL88"/>
  <c r="CL87"/>
  <c r="CL86"/>
  <c r="CL85"/>
  <c r="CL84"/>
  <c r="CL83"/>
  <c r="CL82"/>
  <c r="CL81"/>
  <c r="CL80"/>
  <c r="CL79"/>
  <c r="CL78"/>
  <c r="CL77"/>
  <c r="CL76"/>
  <c r="CL75"/>
  <c r="CL74"/>
  <c r="CL73"/>
  <c r="CL72"/>
  <c r="CL71"/>
  <c r="CL70"/>
  <c r="CL69"/>
  <c r="CL68"/>
  <c r="CL67"/>
  <c r="CL66"/>
  <c r="CL65"/>
  <c r="CL64"/>
  <c r="CL63"/>
  <c r="CL62"/>
  <c r="CL61"/>
  <c r="CL60"/>
  <c r="CL59"/>
  <c r="CL58"/>
  <c r="CL57"/>
  <c r="CL56"/>
  <c r="CL55"/>
  <c r="CL54"/>
  <c r="CL53"/>
  <c r="CL52"/>
  <c r="CL51"/>
  <c r="CL50"/>
  <c r="CL49"/>
  <c r="CL48"/>
  <c r="CL47"/>
  <c r="CK206"/>
  <c r="CK205"/>
  <c r="CK204"/>
  <c r="CK203"/>
  <c r="CK202"/>
  <c r="CK198"/>
  <c r="CK197"/>
  <c r="CK196"/>
  <c r="CK195"/>
  <c r="CK194"/>
  <c r="CK178"/>
  <c r="CK177"/>
  <c r="CK176"/>
  <c r="CK175"/>
  <c r="CK174"/>
  <c r="CK173"/>
  <c r="CK172"/>
  <c r="CK171"/>
  <c r="CK170"/>
  <c r="CK169"/>
  <c r="CK168"/>
  <c r="CK167"/>
  <c r="CK163"/>
  <c r="CK162"/>
  <c r="CK158"/>
  <c r="CK157"/>
  <c r="CK156"/>
  <c r="CK155"/>
  <c r="CK150"/>
  <c r="CK149"/>
  <c r="CK145"/>
  <c r="CK144"/>
  <c r="CK143"/>
  <c r="CK142"/>
  <c r="CK138"/>
  <c r="CK137"/>
  <c r="CK139" s="1"/>
  <c r="CK129"/>
  <c r="CK128"/>
  <c r="CK124"/>
  <c r="CK120"/>
  <c r="CK119"/>
  <c r="CK118"/>
  <c r="CK117"/>
  <c r="CK111"/>
  <c r="CK110"/>
  <c r="CK109"/>
  <c r="CK108"/>
  <c r="CK107"/>
  <c r="CK106"/>
  <c r="CK105"/>
  <c r="CK104"/>
  <c r="CK103"/>
  <c r="CK99"/>
  <c r="CK98"/>
  <c r="CK97"/>
  <c r="CK96"/>
  <c r="CK95"/>
  <c r="CK94"/>
  <c r="CK93"/>
  <c r="CK92"/>
  <c r="CK91"/>
  <c r="CK90"/>
  <c r="CK89"/>
  <c r="CK88"/>
  <c r="CK87"/>
  <c r="CK86"/>
  <c r="CK85"/>
  <c r="CK84"/>
  <c r="CK83"/>
  <c r="CK82"/>
  <c r="CK81"/>
  <c r="CK80"/>
  <c r="CK79"/>
  <c r="CK78"/>
  <c r="CK77"/>
  <c r="CK76"/>
  <c r="CK75"/>
  <c r="CK74"/>
  <c r="CK73"/>
  <c r="CK72"/>
  <c r="CK71"/>
  <c r="CK70"/>
  <c r="CK69"/>
  <c r="CK68"/>
  <c r="CK67"/>
  <c r="CK66"/>
  <c r="CK65"/>
  <c r="CK64"/>
  <c r="CK63"/>
  <c r="CK62"/>
  <c r="CK61"/>
  <c r="CK60"/>
  <c r="CK59"/>
  <c r="CK58"/>
  <c r="CK57"/>
  <c r="CK56"/>
  <c r="CK55"/>
  <c r="CK54"/>
  <c r="CK53"/>
  <c r="CK52"/>
  <c r="CK51"/>
  <c r="CK50"/>
  <c r="CK49"/>
  <c r="CK48"/>
  <c r="CK47"/>
  <c r="CJ206"/>
  <c r="CJ205"/>
  <c r="CJ204"/>
  <c r="CJ203"/>
  <c r="CJ202"/>
  <c r="CJ198"/>
  <c r="CJ197"/>
  <c r="CJ196"/>
  <c r="CJ195"/>
  <c r="CJ194"/>
  <c r="CJ178"/>
  <c r="CJ177"/>
  <c r="CJ176"/>
  <c r="CJ175"/>
  <c r="CJ174"/>
  <c r="CJ173"/>
  <c r="CJ172"/>
  <c r="CJ171"/>
  <c r="CJ170"/>
  <c r="CJ169"/>
  <c r="CJ168"/>
  <c r="CJ167"/>
  <c r="CJ163"/>
  <c r="CJ162"/>
  <c r="CJ158"/>
  <c r="CJ157"/>
  <c r="CJ156"/>
  <c r="CJ155"/>
  <c r="CJ150"/>
  <c r="CJ149"/>
  <c r="CJ145"/>
  <c r="CJ144"/>
  <c r="CJ143"/>
  <c r="CJ142"/>
  <c r="CJ138"/>
  <c r="CJ137"/>
  <c r="CJ139" s="1"/>
  <c r="CJ129"/>
  <c r="CJ128"/>
  <c r="CJ124"/>
  <c r="CJ120"/>
  <c r="CJ119"/>
  <c r="CJ118"/>
  <c r="CJ117"/>
  <c r="CJ111"/>
  <c r="CJ110"/>
  <c r="CJ109"/>
  <c r="CJ108"/>
  <c r="CJ107"/>
  <c r="CJ106"/>
  <c r="CJ105"/>
  <c r="CJ104"/>
  <c r="CJ103"/>
  <c r="CJ99"/>
  <c r="CJ98"/>
  <c r="CJ97"/>
  <c r="CJ96"/>
  <c r="CJ95"/>
  <c r="CJ94"/>
  <c r="CJ93"/>
  <c r="CJ92"/>
  <c r="CJ91"/>
  <c r="CJ90"/>
  <c r="CJ89"/>
  <c r="CJ88"/>
  <c r="CJ87"/>
  <c r="CJ86"/>
  <c r="CJ85"/>
  <c r="CJ84"/>
  <c r="CJ83"/>
  <c r="CJ82"/>
  <c r="CJ81"/>
  <c r="CJ80"/>
  <c r="CJ79"/>
  <c r="CJ78"/>
  <c r="CJ77"/>
  <c r="CJ76"/>
  <c r="CJ75"/>
  <c r="CJ74"/>
  <c r="CJ73"/>
  <c r="CJ72"/>
  <c r="CJ71"/>
  <c r="CJ70"/>
  <c r="CJ69"/>
  <c r="CJ68"/>
  <c r="CJ67"/>
  <c r="CJ66"/>
  <c r="CJ65"/>
  <c r="CJ64"/>
  <c r="CJ63"/>
  <c r="CJ62"/>
  <c r="CJ61"/>
  <c r="CJ60"/>
  <c r="CJ59"/>
  <c r="CJ58"/>
  <c r="CJ57"/>
  <c r="CJ56"/>
  <c r="CJ55"/>
  <c r="CJ54"/>
  <c r="CJ53"/>
  <c r="CJ52"/>
  <c r="CJ51"/>
  <c r="CJ50"/>
  <c r="CJ49"/>
  <c r="CJ48"/>
  <c r="CJ47"/>
  <c r="CI206"/>
  <c r="CI205"/>
  <c r="CI204"/>
  <c r="CI203"/>
  <c r="CI202"/>
  <c r="CI198"/>
  <c r="CI197"/>
  <c r="CI196"/>
  <c r="CI195"/>
  <c r="CI194"/>
  <c r="CI178"/>
  <c r="CI177"/>
  <c r="CI176"/>
  <c r="CI175"/>
  <c r="CI174"/>
  <c r="CI173"/>
  <c r="CI172"/>
  <c r="CI171"/>
  <c r="CI170"/>
  <c r="CI169"/>
  <c r="CI168"/>
  <c r="CI167"/>
  <c r="CI163"/>
  <c r="CI162"/>
  <c r="CI158"/>
  <c r="CI157"/>
  <c r="CI156"/>
  <c r="CI155"/>
  <c r="CI150"/>
  <c r="CI149"/>
  <c r="CI145"/>
  <c r="CI144"/>
  <c r="CI143"/>
  <c r="CI142"/>
  <c r="CI138"/>
  <c r="CI137"/>
  <c r="CI139" s="1"/>
  <c r="CI129"/>
  <c r="CI128"/>
  <c r="CI124"/>
  <c r="CI120"/>
  <c r="CI119"/>
  <c r="CI118"/>
  <c r="CI117"/>
  <c r="CI111"/>
  <c r="CI110"/>
  <c r="CI109"/>
  <c r="CI108"/>
  <c r="CI107"/>
  <c r="CI106"/>
  <c r="CI105"/>
  <c r="CI104"/>
  <c r="CI103"/>
  <c r="CI99"/>
  <c r="CI98"/>
  <c r="CI97"/>
  <c r="CI96"/>
  <c r="CI95"/>
  <c r="CI94"/>
  <c r="CI93"/>
  <c r="CI92"/>
  <c r="CI91"/>
  <c r="CI90"/>
  <c r="CI89"/>
  <c r="CI88"/>
  <c r="CI87"/>
  <c r="CI86"/>
  <c r="CI85"/>
  <c r="CI84"/>
  <c r="CI83"/>
  <c r="CI82"/>
  <c r="CI81"/>
  <c r="CI80"/>
  <c r="CI79"/>
  <c r="CI78"/>
  <c r="CI77"/>
  <c r="CI76"/>
  <c r="CI75"/>
  <c r="CI74"/>
  <c r="CI73"/>
  <c r="CI72"/>
  <c r="CI71"/>
  <c r="CI70"/>
  <c r="CI69"/>
  <c r="CI68"/>
  <c r="CI67"/>
  <c r="CI66"/>
  <c r="CI65"/>
  <c r="CI64"/>
  <c r="CI63"/>
  <c r="CI62"/>
  <c r="CI61"/>
  <c r="CI60"/>
  <c r="CI59"/>
  <c r="CI58"/>
  <c r="CI57"/>
  <c r="CI56"/>
  <c r="CI55"/>
  <c r="CI54"/>
  <c r="CI53"/>
  <c r="CI52"/>
  <c r="CI51"/>
  <c r="CI50"/>
  <c r="CI49"/>
  <c r="CI48"/>
  <c r="CI47"/>
  <c r="CH206"/>
  <c r="CH176"/>
  <c r="CH170"/>
  <c r="CH138"/>
  <c r="CH129"/>
  <c r="CH128"/>
  <c r="CH117"/>
  <c r="CH111"/>
  <c r="CH108"/>
  <c r="CH107"/>
  <c r="CH106"/>
  <c r="CH105"/>
  <c r="CH104"/>
  <c r="CH97"/>
  <c r="CH91"/>
  <c r="CH90"/>
  <c r="CH87"/>
  <c r="CH78"/>
  <c r="CH75"/>
  <c r="CH62"/>
  <c r="CH48"/>
  <c r="CG145"/>
  <c r="CG144"/>
  <c r="CG137"/>
  <c r="CG129"/>
  <c r="CG120"/>
  <c r="CG119"/>
  <c r="CG117"/>
  <c r="CG111"/>
  <c r="CG110"/>
  <c r="CG107"/>
  <c r="CG106"/>
  <c r="CG104"/>
  <c r="CG103"/>
  <c r="CG85"/>
  <c r="CG84"/>
  <c r="CG82"/>
  <c r="CG81"/>
  <c r="CG55"/>
  <c r="CG53"/>
  <c r="CF205"/>
  <c r="CF174"/>
  <c r="CF169"/>
  <c r="CF157"/>
  <c r="CF144"/>
  <c r="CF129"/>
  <c r="CF128"/>
  <c r="CF108"/>
  <c r="CF107"/>
  <c r="CF105"/>
  <c r="CF104"/>
  <c r="CF103"/>
  <c r="CF91"/>
  <c r="CF89"/>
  <c r="CF67"/>
  <c r="CF60"/>
  <c r="CF58"/>
  <c r="CF56"/>
  <c r="CF50"/>
  <c r="CE205"/>
  <c r="CE204"/>
  <c r="CE203"/>
  <c r="CE176"/>
  <c r="CE169"/>
  <c r="CE168"/>
  <c r="CE156"/>
  <c r="CE150"/>
  <c r="CE128"/>
  <c r="CE110"/>
  <c r="CE105"/>
  <c r="CE104"/>
  <c r="CE103"/>
  <c r="CE88"/>
  <c r="CE85"/>
  <c r="CE72"/>
  <c r="CE68"/>
  <c r="CE67"/>
  <c r="CD206"/>
  <c r="CD197"/>
  <c r="CD195"/>
  <c r="CD129"/>
  <c r="CD124"/>
  <c r="CD108"/>
  <c r="CD107"/>
  <c r="CD104"/>
  <c r="CD103"/>
  <c r="CD99"/>
  <c r="CD89"/>
  <c r="CD87"/>
  <c r="CD78"/>
  <c r="CD72"/>
  <c r="CD67"/>
  <c r="CD63"/>
  <c r="CD61"/>
  <c r="CD53"/>
  <c r="CD48"/>
  <c r="CC205"/>
  <c r="CC203"/>
  <c r="CC197"/>
  <c r="CC196"/>
  <c r="CC177"/>
  <c r="CC176"/>
  <c r="CC170"/>
  <c r="CC138"/>
  <c r="CC128"/>
  <c r="CC124"/>
  <c r="CC111"/>
  <c r="CC110"/>
  <c r="CC103"/>
  <c r="CC99"/>
  <c r="CC97"/>
  <c r="CC59"/>
  <c r="CC58"/>
  <c r="CC57"/>
  <c r="CB163"/>
  <c r="CB156"/>
  <c r="CB128"/>
  <c r="CB111"/>
  <c r="CB97"/>
  <c r="CB95"/>
  <c r="CB92"/>
  <c r="CB71"/>
  <c r="CB63"/>
  <c r="CB49"/>
  <c r="CA204"/>
  <c r="CA198"/>
  <c r="CA177"/>
  <c r="CA175"/>
  <c r="CA142"/>
  <c r="CA129"/>
  <c r="CA128"/>
  <c r="CA124"/>
  <c r="CA110"/>
  <c r="CA109"/>
  <c r="CA108"/>
  <c r="CA105"/>
  <c r="CA104"/>
  <c r="CA103"/>
  <c r="CA93"/>
  <c r="CA89"/>
  <c r="CA82"/>
  <c r="CA77"/>
  <c r="CA75"/>
  <c r="CA74"/>
  <c r="CA73"/>
  <c r="CA72"/>
  <c r="CA68"/>
  <c r="CA67"/>
  <c r="CA65"/>
  <c r="CA57"/>
  <c r="CA56"/>
  <c r="CA53"/>
  <c r="CA47"/>
  <c r="BZ196"/>
  <c r="BZ170"/>
  <c r="BZ169"/>
  <c r="BZ157"/>
  <c r="BZ145"/>
  <c r="BZ129"/>
  <c r="BZ124"/>
  <c r="BZ120"/>
  <c r="BZ119"/>
  <c r="BZ107"/>
  <c r="BZ106"/>
  <c r="BZ103"/>
  <c r="BZ94"/>
  <c r="BZ93"/>
  <c r="BZ86"/>
  <c r="BZ80"/>
  <c r="BZ77"/>
  <c r="BZ71"/>
  <c r="BZ62"/>
  <c r="BY205"/>
  <c r="BY204"/>
  <c r="BY175"/>
  <c r="BY168"/>
  <c r="BY167"/>
  <c r="BY158"/>
  <c r="BY129"/>
  <c r="BY128"/>
  <c r="BY124"/>
  <c r="BY111"/>
  <c r="BY107"/>
  <c r="BY106"/>
  <c r="BY104"/>
  <c r="BY103"/>
  <c r="BY88"/>
  <c r="BY79"/>
  <c r="BY71"/>
  <c r="BY58"/>
  <c r="BY53"/>
  <c r="BX129"/>
  <c r="BX109"/>
  <c r="BW206"/>
  <c r="BW195"/>
  <c r="BW172"/>
  <c r="BW150"/>
  <c r="BW144"/>
  <c r="BW124"/>
  <c r="BW117"/>
  <c r="BW111"/>
  <c r="BW110"/>
  <c r="BW109"/>
  <c r="BW108"/>
  <c r="BW107"/>
  <c r="BW104"/>
  <c r="BW103"/>
  <c r="BW90"/>
  <c r="BW87"/>
  <c r="BW72"/>
  <c r="BW59"/>
  <c r="BW53"/>
  <c r="BW52"/>
  <c r="BV206"/>
  <c r="BV205"/>
  <c r="BV204"/>
  <c r="BV203"/>
  <c r="BV207" s="1"/>
  <c r="BV202"/>
  <c r="BV198"/>
  <c r="BV197"/>
  <c r="BV196"/>
  <c r="BV195"/>
  <c r="BV194"/>
  <c r="BV199" s="1"/>
  <c r="BV178"/>
  <c r="BV177"/>
  <c r="BV176"/>
  <c r="BV175"/>
  <c r="BV174"/>
  <c r="BV173"/>
  <c r="BV172"/>
  <c r="BV171"/>
  <c r="BV170"/>
  <c r="BV169"/>
  <c r="BV168"/>
  <c r="BV167"/>
  <c r="BV179" s="1"/>
  <c r="BV163"/>
  <c r="BV162"/>
  <c r="BV158"/>
  <c r="BV157"/>
  <c r="BV156"/>
  <c r="BV155"/>
  <c r="BV150"/>
  <c r="BV149"/>
  <c r="BV145"/>
  <c r="BV144"/>
  <c r="BV143"/>
  <c r="BV142"/>
  <c r="BV138"/>
  <c r="BV137"/>
  <c r="BV139" s="1"/>
  <c r="BV129"/>
  <c r="BV128"/>
  <c r="BV124"/>
  <c r="BV120"/>
  <c r="BV119"/>
  <c r="BV118"/>
  <c r="BV117"/>
  <c r="BV121" s="1"/>
  <c r="BV111"/>
  <c r="BV110"/>
  <c r="BV109"/>
  <c r="BV108"/>
  <c r="BV107"/>
  <c r="BV106"/>
  <c r="BV105"/>
  <c r="BV104"/>
  <c r="BV103"/>
  <c r="BV112" s="1"/>
  <c r="BV99"/>
  <c r="BV98"/>
  <c r="BV97"/>
  <c r="BV96"/>
  <c r="BV95"/>
  <c r="BV94"/>
  <c r="BV93"/>
  <c r="BV92"/>
  <c r="BV91"/>
  <c r="BV90"/>
  <c r="BV89"/>
  <c r="BV88"/>
  <c r="BV87"/>
  <c r="BV86"/>
  <c r="BV85"/>
  <c r="BV84"/>
  <c r="BV83"/>
  <c r="BV82"/>
  <c r="BV81"/>
  <c r="BV80"/>
  <c r="BV79"/>
  <c r="BV78"/>
  <c r="BV77"/>
  <c r="BV76"/>
  <c r="BV75"/>
  <c r="BV74"/>
  <c r="BV73"/>
  <c r="BV72"/>
  <c r="BV71"/>
  <c r="BV70"/>
  <c r="BV69"/>
  <c r="BV68"/>
  <c r="BV67"/>
  <c r="BV66"/>
  <c r="BV65"/>
  <c r="BV64"/>
  <c r="BV63"/>
  <c r="BV62"/>
  <c r="BV61"/>
  <c r="BV60"/>
  <c r="BV59"/>
  <c r="BV58"/>
  <c r="BV57"/>
  <c r="BV56"/>
  <c r="BV55"/>
  <c r="BV54"/>
  <c r="BV53"/>
  <c r="BV52"/>
  <c r="BV51"/>
  <c r="BV50"/>
  <c r="BV49"/>
  <c r="BV48"/>
  <c r="BV47"/>
  <c r="BV100" s="1"/>
  <c r="BV218"/>
  <c r="BV217"/>
  <c r="BV219" s="1"/>
  <c r="BV164"/>
  <c r="BV159"/>
  <c r="BV152"/>
  <c r="BV146"/>
  <c r="BV130"/>
  <c r="BV125"/>
  <c r="BU206"/>
  <c r="BU205"/>
  <c r="BU204"/>
  <c r="BU203"/>
  <c r="BU202"/>
  <c r="BU198"/>
  <c r="BU197"/>
  <c r="BU196"/>
  <c r="BU195"/>
  <c r="BU194"/>
  <c r="BU178"/>
  <c r="BU177"/>
  <c r="BU176"/>
  <c r="BU175"/>
  <c r="BU174"/>
  <c r="BU173"/>
  <c r="BU172"/>
  <c r="BU171"/>
  <c r="BU170"/>
  <c r="BU169"/>
  <c r="BU168"/>
  <c r="BU167"/>
  <c r="BU163"/>
  <c r="BU162"/>
  <c r="BU158"/>
  <c r="BU157"/>
  <c r="BU156"/>
  <c r="BU155"/>
  <c r="BU150"/>
  <c r="BU149"/>
  <c r="BU145"/>
  <c r="BU144"/>
  <c r="BU143"/>
  <c r="BU142"/>
  <c r="BU138"/>
  <c r="BU137"/>
  <c r="BU139" s="1"/>
  <c r="BU129"/>
  <c r="BU128"/>
  <c r="BU124"/>
  <c r="BU120"/>
  <c r="BU119"/>
  <c r="BU118"/>
  <c r="BU117"/>
  <c r="BU111"/>
  <c r="BU110"/>
  <c r="BU109"/>
  <c r="BU108"/>
  <c r="BU107"/>
  <c r="BU106"/>
  <c r="BU105"/>
  <c r="BU104"/>
  <c r="BU103"/>
  <c r="BU99"/>
  <c r="BU98"/>
  <c r="BU97"/>
  <c r="BU96"/>
  <c r="BU95"/>
  <c r="BU94"/>
  <c r="BU93"/>
  <c r="BU92"/>
  <c r="BU91"/>
  <c r="BU90"/>
  <c r="BU89"/>
  <c r="BU88"/>
  <c r="BU87"/>
  <c r="BU86"/>
  <c r="BU85"/>
  <c r="BU84"/>
  <c r="BU83"/>
  <c r="BU82"/>
  <c r="BU81"/>
  <c r="BU80"/>
  <c r="BU79"/>
  <c r="BU78"/>
  <c r="BU77"/>
  <c r="BU76"/>
  <c r="BU75"/>
  <c r="BU74"/>
  <c r="BU73"/>
  <c r="BU72"/>
  <c r="BU71"/>
  <c r="BU70"/>
  <c r="BU69"/>
  <c r="BU68"/>
  <c r="BU67"/>
  <c r="BU66"/>
  <c r="BU65"/>
  <c r="BU64"/>
  <c r="BU63"/>
  <c r="BU62"/>
  <c r="BU61"/>
  <c r="BU60"/>
  <c r="BU59"/>
  <c r="BU58"/>
  <c r="BU57"/>
  <c r="BU56"/>
  <c r="BU55"/>
  <c r="BU54"/>
  <c r="BU53"/>
  <c r="BU52"/>
  <c r="BU51"/>
  <c r="BU50"/>
  <c r="BU49"/>
  <c r="BU48"/>
  <c r="BU47"/>
  <c r="CS218"/>
  <c r="CR218"/>
  <c r="CQ218"/>
  <c r="CP218"/>
  <c r="CO218"/>
  <c r="CN218"/>
  <c r="CM218"/>
  <c r="CL218"/>
  <c r="CK218"/>
  <c r="CJ218"/>
  <c r="CI218"/>
  <c r="CH218"/>
  <c r="CG218"/>
  <c r="CF218"/>
  <c r="CE218"/>
  <c r="CD218"/>
  <c r="CC218"/>
  <c r="CB218"/>
  <c r="CA218"/>
  <c r="BZ218"/>
  <c r="BY218"/>
  <c r="BX218"/>
  <c r="BW218"/>
  <c r="BU218"/>
  <c r="CS217"/>
  <c r="CR217"/>
  <c r="CQ217"/>
  <c r="CP217"/>
  <c r="CO217"/>
  <c r="CN217"/>
  <c r="CM217"/>
  <c r="CL217"/>
  <c r="CK217"/>
  <c r="CJ217"/>
  <c r="CI217"/>
  <c r="CH217"/>
  <c r="CG217"/>
  <c r="CF217"/>
  <c r="CE217"/>
  <c r="CD217"/>
  <c r="CC217"/>
  <c r="CB217"/>
  <c r="CA217"/>
  <c r="BZ217"/>
  <c r="BY217"/>
  <c r="BX217"/>
  <c r="BW217"/>
  <c r="BU217"/>
  <c r="BR218"/>
  <c r="BQ218"/>
  <c r="BP218"/>
  <c r="BO218"/>
  <c r="BN218"/>
  <c r="BM218"/>
  <c r="BR217"/>
  <c r="BQ217"/>
  <c r="BP217"/>
  <c r="BO217"/>
  <c r="BN217"/>
  <c r="BM217"/>
  <c r="BR206"/>
  <c r="BP206"/>
  <c r="BO206"/>
  <c r="BN206"/>
  <c r="BM206"/>
  <c r="BR205"/>
  <c r="BP205"/>
  <c r="BO205"/>
  <c r="BN205"/>
  <c r="BM205"/>
  <c r="BP204"/>
  <c r="BO204"/>
  <c r="BN204"/>
  <c r="BM204"/>
  <c r="BP203"/>
  <c r="BO203"/>
  <c r="BN203"/>
  <c r="BM203"/>
  <c r="BQ202"/>
  <c r="BP202"/>
  <c r="BO202"/>
  <c r="BN202"/>
  <c r="BM202"/>
  <c r="BP198"/>
  <c r="BO198"/>
  <c r="BN198"/>
  <c r="BM198"/>
  <c r="BP197"/>
  <c r="BO197"/>
  <c r="BN197"/>
  <c r="BM197"/>
  <c r="BP196"/>
  <c r="BO196"/>
  <c r="BN196"/>
  <c r="BM196"/>
  <c r="BQ195"/>
  <c r="BP195"/>
  <c r="BO195"/>
  <c r="BN195"/>
  <c r="BM195"/>
  <c r="BP194"/>
  <c r="BO194"/>
  <c r="BN194"/>
  <c r="BM194"/>
  <c r="BP178"/>
  <c r="BO178"/>
  <c r="BN178"/>
  <c r="BM178"/>
  <c r="BP177"/>
  <c r="BO177"/>
  <c r="BN177"/>
  <c r="BM177"/>
  <c r="BP176"/>
  <c r="BO176"/>
  <c r="BN176"/>
  <c r="BM176"/>
  <c r="BP175"/>
  <c r="BO175"/>
  <c r="BN175"/>
  <c r="BM175"/>
  <c r="BP174"/>
  <c r="BO174"/>
  <c r="BN174"/>
  <c r="BM174"/>
  <c r="BP173"/>
  <c r="BO173"/>
  <c r="BN173"/>
  <c r="BM173"/>
  <c r="BQ172"/>
  <c r="BP172"/>
  <c r="BO172"/>
  <c r="BN172"/>
  <c r="BM172"/>
  <c r="BQ171"/>
  <c r="BP171"/>
  <c r="BO171"/>
  <c r="BN171"/>
  <c r="BM171"/>
  <c r="BR170"/>
  <c r="BP170"/>
  <c r="BO170"/>
  <c r="BN170"/>
  <c r="BM170"/>
  <c r="BP169"/>
  <c r="BO169"/>
  <c r="BN169"/>
  <c r="BM169"/>
  <c r="BP168"/>
  <c r="BO168"/>
  <c r="BN168"/>
  <c r="BM168"/>
  <c r="BP167"/>
  <c r="BO167"/>
  <c r="BN167"/>
  <c r="BM167"/>
  <c r="BP163"/>
  <c r="BO163"/>
  <c r="BN163"/>
  <c r="BM163"/>
  <c r="BP162"/>
  <c r="BO162"/>
  <c r="BN162"/>
  <c r="BM162"/>
  <c r="BQ158"/>
  <c r="BP158"/>
  <c r="BO158"/>
  <c r="BN158"/>
  <c r="BM158"/>
  <c r="BR157"/>
  <c r="BP157"/>
  <c r="BO157"/>
  <c r="BN157"/>
  <c r="BM157"/>
  <c r="BQ156"/>
  <c r="BP156"/>
  <c r="BO156"/>
  <c r="BN156"/>
  <c r="BM156"/>
  <c r="BP155"/>
  <c r="BO155"/>
  <c r="BN155"/>
  <c r="BM155"/>
  <c r="BQ150"/>
  <c r="BP150"/>
  <c r="BO150"/>
  <c r="BN150"/>
  <c r="BM150"/>
  <c r="BP149"/>
  <c r="BO149"/>
  <c r="BN149"/>
  <c r="BM149"/>
  <c r="BR145"/>
  <c r="BP145"/>
  <c r="BO145"/>
  <c r="BN145"/>
  <c r="BM145"/>
  <c r="BP144"/>
  <c r="BO144"/>
  <c r="BN144"/>
  <c r="BM144"/>
  <c r="BR143"/>
  <c r="BP143"/>
  <c r="BO143"/>
  <c r="BN143"/>
  <c r="BM143"/>
  <c r="BP142"/>
  <c r="BO142"/>
  <c r="BN142"/>
  <c r="BM142"/>
  <c r="BR138"/>
  <c r="BP138"/>
  <c r="BO138"/>
  <c r="BN138"/>
  <c r="BM138"/>
  <c r="BP137"/>
  <c r="BP139" s="1"/>
  <c r="BO137"/>
  <c r="BO139" s="1"/>
  <c r="BN137"/>
  <c r="BM137"/>
  <c r="BR129"/>
  <c r="BQ129"/>
  <c r="BP129"/>
  <c r="BO129"/>
  <c r="BN129"/>
  <c r="BM129"/>
  <c r="BR128"/>
  <c r="BP128"/>
  <c r="BO128"/>
  <c r="BN128"/>
  <c r="BM128"/>
  <c r="BP124"/>
  <c r="BO124"/>
  <c r="BN124"/>
  <c r="BM124"/>
  <c r="BP120"/>
  <c r="BO120"/>
  <c r="BN120"/>
  <c r="BM120"/>
  <c r="BR119"/>
  <c r="BP119"/>
  <c r="BO119"/>
  <c r="BN119"/>
  <c r="BM119"/>
  <c r="BP118"/>
  <c r="BO118"/>
  <c r="BN118"/>
  <c r="BM118"/>
  <c r="BP117"/>
  <c r="BO117"/>
  <c r="BN117"/>
  <c r="BM117"/>
  <c r="BQ111"/>
  <c r="BP111"/>
  <c r="BO111"/>
  <c r="BN111"/>
  <c r="BM111"/>
  <c r="BR110"/>
  <c r="BQ110"/>
  <c r="BP110"/>
  <c r="BO110"/>
  <c r="BN110"/>
  <c r="BM110"/>
  <c r="BQ109"/>
  <c r="BP109"/>
  <c r="BO109"/>
  <c r="BN109"/>
  <c r="BM109"/>
  <c r="BR108"/>
  <c r="BP108"/>
  <c r="BO108"/>
  <c r="BN108"/>
  <c r="BM108"/>
  <c r="BQ107"/>
  <c r="BP107"/>
  <c r="BO107"/>
  <c r="BN107"/>
  <c r="BM107"/>
  <c r="BP106"/>
  <c r="BO106"/>
  <c r="BN106"/>
  <c r="BM106"/>
  <c r="BR105"/>
  <c r="BP105"/>
  <c r="BO105"/>
  <c r="BN105"/>
  <c r="BM105"/>
  <c r="BQ104"/>
  <c r="BP104"/>
  <c r="BO104"/>
  <c r="BN104"/>
  <c r="BM104"/>
  <c r="BR103"/>
  <c r="BQ103"/>
  <c r="BP103"/>
  <c r="BO103"/>
  <c r="BN103"/>
  <c r="BM103"/>
  <c r="BQ99"/>
  <c r="BP99"/>
  <c r="BO99"/>
  <c r="BN99"/>
  <c r="BM99"/>
  <c r="BQ98"/>
  <c r="BP98"/>
  <c r="BO98"/>
  <c r="BN98"/>
  <c r="BM98"/>
  <c r="BQ97"/>
  <c r="BP97"/>
  <c r="BO97"/>
  <c r="BN97"/>
  <c r="BM97"/>
  <c r="BP96"/>
  <c r="BO96"/>
  <c r="BN96"/>
  <c r="BM96"/>
  <c r="BP95"/>
  <c r="BO95"/>
  <c r="BN95"/>
  <c r="BM95"/>
  <c r="BP94"/>
  <c r="BO94"/>
  <c r="BN94"/>
  <c r="BM94"/>
  <c r="BP93"/>
  <c r="BO93"/>
  <c r="BN93"/>
  <c r="BM93"/>
  <c r="BP92"/>
  <c r="BO92"/>
  <c r="BN92"/>
  <c r="BM92"/>
  <c r="BP91"/>
  <c r="BO91"/>
  <c r="BN91"/>
  <c r="BQ90"/>
  <c r="BP90"/>
  <c r="BO90"/>
  <c r="BN90"/>
  <c r="BM90"/>
  <c r="BP89"/>
  <c r="BO89"/>
  <c r="BN89"/>
  <c r="BM89"/>
  <c r="BR88"/>
  <c r="BP88"/>
  <c r="BO88"/>
  <c r="BN88"/>
  <c r="BM88"/>
  <c r="BP87"/>
  <c r="BO87"/>
  <c r="BN87"/>
  <c r="BM87"/>
  <c r="BP86"/>
  <c r="BO86"/>
  <c r="BN86"/>
  <c r="BM86"/>
  <c r="BP85"/>
  <c r="BO85"/>
  <c r="BN85"/>
  <c r="BM85"/>
  <c r="BP84"/>
  <c r="BO84"/>
  <c r="BN84"/>
  <c r="BM84"/>
  <c r="BQ83"/>
  <c r="BP83"/>
  <c r="BO83"/>
  <c r="BN83"/>
  <c r="BM83"/>
  <c r="BQ82"/>
  <c r="BP82"/>
  <c r="BO82"/>
  <c r="BN82"/>
  <c r="BM82"/>
  <c r="BP81"/>
  <c r="BO81"/>
  <c r="BN81"/>
  <c r="BM81"/>
  <c r="BP80"/>
  <c r="BO80"/>
  <c r="BN80"/>
  <c r="BM80"/>
  <c r="BP79"/>
  <c r="BO79"/>
  <c r="BN79"/>
  <c r="BM79"/>
  <c r="BP78"/>
  <c r="BO78"/>
  <c r="BN78"/>
  <c r="BM78"/>
  <c r="BR77"/>
  <c r="BP77"/>
  <c r="BO77"/>
  <c r="BN77"/>
  <c r="BM77"/>
  <c r="BP76"/>
  <c r="BO76"/>
  <c r="BN76"/>
  <c r="BM76"/>
  <c r="BP75"/>
  <c r="BO75"/>
  <c r="BN75"/>
  <c r="BM75"/>
  <c r="BP74"/>
  <c r="BO74"/>
  <c r="BN74"/>
  <c r="BM74"/>
  <c r="BR73"/>
  <c r="BP73"/>
  <c r="BO73"/>
  <c r="BN73"/>
  <c r="BM73"/>
  <c r="BP72"/>
  <c r="BO72"/>
  <c r="BN72"/>
  <c r="BM72"/>
  <c r="BP71"/>
  <c r="BO71"/>
  <c r="BN71"/>
  <c r="BM71"/>
  <c r="BP70"/>
  <c r="BO70"/>
  <c r="BN70"/>
  <c r="BM70"/>
  <c r="BP69"/>
  <c r="BO69"/>
  <c r="BN69"/>
  <c r="BM69"/>
  <c r="BP68"/>
  <c r="BO68"/>
  <c r="BN68"/>
  <c r="BM68"/>
  <c r="BP67"/>
  <c r="BO67"/>
  <c r="BN67"/>
  <c r="BM67"/>
  <c r="BP66"/>
  <c r="BO66"/>
  <c r="BN66"/>
  <c r="BM66"/>
  <c r="BP65"/>
  <c r="BO65"/>
  <c r="BN65"/>
  <c r="BM65"/>
  <c r="BR64"/>
  <c r="BP64"/>
  <c r="BO64"/>
  <c r="BN64"/>
  <c r="BM64"/>
  <c r="BP63"/>
  <c r="BO63"/>
  <c r="BN63"/>
  <c r="BM63"/>
  <c r="BP62"/>
  <c r="BO62"/>
  <c r="BN62"/>
  <c r="BM62"/>
  <c r="BR61"/>
  <c r="BP61"/>
  <c r="BO61"/>
  <c r="BN61"/>
  <c r="BM61"/>
  <c r="BP60"/>
  <c r="BO60"/>
  <c r="BN60"/>
  <c r="BM60"/>
  <c r="BP59"/>
  <c r="BO59"/>
  <c r="BN59"/>
  <c r="BM59"/>
  <c r="BP58"/>
  <c r="BO58"/>
  <c r="BN58"/>
  <c r="BM58"/>
  <c r="BR57"/>
  <c r="BP57"/>
  <c r="BO57"/>
  <c r="BN57"/>
  <c r="BM57"/>
  <c r="BP56"/>
  <c r="BO56"/>
  <c r="BN56"/>
  <c r="BM56"/>
  <c r="BP55"/>
  <c r="BO55"/>
  <c r="BN55"/>
  <c r="BM55"/>
  <c r="BP54"/>
  <c r="BO54"/>
  <c r="BN54"/>
  <c r="BM54"/>
  <c r="BP53"/>
  <c r="BO53"/>
  <c r="BN53"/>
  <c r="BM53"/>
  <c r="BP52"/>
  <c r="BO52"/>
  <c r="BN52"/>
  <c r="BM52"/>
  <c r="BP51"/>
  <c r="BO51"/>
  <c r="BN51"/>
  <c r="BM51"/>
  <c r="BP50"/>
  <c r="BO50"/>
  <c r="BN50"/>
  <c r="BM50"/>
  <c r="BP49"/>
  <c r="BO49"/>
  <c r="BN49"/>
  <c r="BM49"/>
  <c r="BP48"/>
  <c r="BO48"/>
  <c r="BN48"/>
  <c r="BM48"/>
  <c r="BP47"/>
  <c r="BO47"/>
  <c r="BN47"/>
  <c r="BM47"/>
  <c r="BK218"/>
  <c r="BK217"/>
  <c r="BK206"/>
  <c r="BK205"/>
  <c r="BK204"/>
  <c r="BK203"/>
  <c r="BK202"/>
  <c r="BK198"/>
  <c r="BK197"/>
  <c r="BK196"/>
  <c r="BK195"/>
  <c r="BK194"/>
  <c r="BK178"/>
  <c r="BK177"/>
  <c r="BK176"/>
  <c r="BK175"/>
  <c r="BK174"/>
  <c r="BK173"/>
  <c r="BK172"/>
  <c r="BK171"/>
  <c r="BK170"/>
  <c r="BK169"/>
  <c r="BK168"/>
  <c r="BK167"/>
  <c r="BK163"/>
  <c r="BK162"/>
  <c r="BK158"/>
  <c r="BK157"/>
  <c r="BK156"/>
  <c r="BK155"/>
  <c r="BK150"/>
  <c r="BK149"/>
  <c r="BK145"/>
  <c r="BK144"/>
  <c r="BK143"/>
  <c r="BK142"/>
  <c r="BK138"/>
  <c r="BK137"/>
  <c r="BK139" s="1"/>
  <c r="BK129"/>
  <c r="BK128"/>
  <c r="BK124"/>
  <c r="BK120"/>
  <c r="BK119"/>
  <c r="BK118"/>
  <c r="BK117"/>
  <c r="BK111"/>
  <c r="BK110"/>
  <c r="BK109"/>
  <c r="BK108"/>
  <c r="BK107"/>
  <c r="BK106"/>
  <c r="BK105"/>
  <c r="BK104"/>
  <c r="BK103"/>
  <c r="BK99"/>
  <c r="BK98"/>
  <c r="BK97"/>
  <c r="BK96"/>
  <c r="BK95"/>
  <c r="BK94"/>
  <c r="BK93"/>
  <c r="BK92"/>
  <c r="BK91"/>
  <c r="BK90"/>
  <c r="BK89"/>
  <c r="BK88"/>
  <c r="BK87"/>
  <c r="BK86"/>
  <c r="BK85"/>
  <c r="BK84"/>
  <c r="BK83"/>
  <c r="BK82"/>
  <c r="BK81"/>
  <c r="BK80"/>
  <c r="BK79"/>
  <c r="BK78"/>
  <c r="BK77"/>
  <c r="BK76"/>
  <c r="BK75"/>
  <c r="BK74"/>
  <c r="BK73"/>
  <c r="BK72"/>
  <c r="BK71"/>
  <c r="BK70"/>
  <c r="BK69"/>
  <c r="BK68"/>
  <c r="BK67"/>
  <c r="BK66"/>
  <c r="BK65"/>
  <c r="BK64"/>
  <c r="BK63"/>
  <c r="BK62"/>
  <c r="BK61"/>
  <c r="BK60"/>
  <c r="BK59"/>
  <c r="BK58"/>
  <c r="BK57"/>
  <c r="BK56"/>
  <c r="BK55"/>
  <c r="BK54"/>
  <c r="BK53"/>
  <c r="BK52"/>
  <c r="BK51"/>
  <c r="BK50"/>
  <c r="BK49"/>
  <c r="BK48"/>
  <c r="BK47"/>
  <c r="BG218"/>
  <c r="BF218"/>
  <c r="BG217"/>
  <c r="BF217"/>
  <c r="BG206"/>
  <c r="BF206"/>
  <c r="BG205"/>
  <c r="BF205"/>
  <c r="BG204"/>
  <c r="BF204"/>
  <c r="BG203"/>
  <c r="BF203"/>
  <c r="BG202"/>
  <c r="BF202"/>
  <c r="BG198"/>
  <c r="BF198"/>
  <c r="BG197"/>
  <c r="BF197"/>
  <c r="BG196"/>
  <c r="BF196"/>
  <c r="BG195"/>
  <c r="BF195"/>
  <c r="BG194"/>
  <c r="BF194"/>
  <c r="BG178"/>
  <c r="BF178"/>
  <c r="BG177"/>
  <c r="BF177"/>
  <c r="BG176"/>
  <c r="BF176"/>
  <c r="BG175"/>
  <c r="BF175"/>
  <c r="BG174"/>
  <c r="BF174"/>
  <c r="BG173"/>
  <c r="BF173"/>
  <c r="BG172"/>
  <c r="BF172"/>
  <c r="BG171"/>
  <c r="BF171"/>
  <c r="BG170"/>
  <c r="BF170"/>
  <c r="BG169"/>
  <c r="BF169"/>
  <c r="BG168"/>
  <c r="BF168"/>
  <c r="BG167"/>
  <c r="BF167"/>
  <c r="BG163"/>
  <c r="BF163"/>
  <c r="BG162"/>
  <c r="BF162"/>
  <c r="BG158"/>
  <c r="BF158"/>
  <c r="BG157"/>
  <c r="BF157"/>
  <c r="BG156"/>
  <c r="BF156"/>
  <c r="BG155"/>
  <c r="BF155"/>
  <c r="BG150"/>
  <c r="BF150"/>
  <c r="BG149"/>
  <c r="BF149"/>
  <c r="BG145"/>
  <c r="BG144"/>
  <c r="BF144"/>
  <c r="BG143"/>
  <c r="BF143"/>
  <c r="BG142"/>
  <c r="BF142"/>
  <c r="BG138"/>
  <c r="BF138"/>
  <c r="BG137"/>
  <c r="BF137"/>
  <c r="BF139" s="1"/>
  <c r="BG129"/>
  <c r="BF129"/>
  <c r="BG128"/>
  <c r="BF128"/>
  <c r="BG124"/>
  <c r="BF124"/>
  <c r="BG120"/>
  <c r="BF120"/>
  <c r="BG119"/>
  <c r="BF119"/>
  <c r="BG118"/>
  <c r="BF118"/>
  <c r="BG117"/>
  <c r="BF117"/>
  <c r="BG111"/>
  <c r="BF111"/>
  <c r="BG110"/>
  <c r="BF110"/>
  <c r="BG109"/>
  <c r="BF109"/>
  <c r="BG108"/>
  <c r="BF108"/>
  <c r="BG107"/>
  <c r="BF107"/>
  <c r="BG106"/>
  <c r="BF106"/>
  <c r="BG105"/>
  <c r="BF105"/>
  <c r="BG104"/>
  <c r="BF104"/>
  <c r="BG103"/>
  <c r="BF103"/>
  <c r="BG99"/>
  <c r="BF99"/>
  <c r="BG98"/>
  <c r="BF98"/>
  <c r="BG97"/>
  <c r="BF97"/>
  <c r="BG96"/>
  <c r="BF96"/>
  <c r="BG95"/>
  <c r="BF95"/>
  <c r="BG94"/>
  <c r="BF94"/>
  <c r="BG93"/>
  <c r="BF93"/>
  <c r="BG92"/>
  <c r="BF92"/>
  <c r="BG91"/>
  <c r="BF91"/>
  <c r="BG90"/>
  <c r="BF90"/>
  <c r="BG89"/>
  <c r="BF89"/>
  <c r="BG88"/>
  <c r="BF88"/>
  <c r="BG87"/>
  <c r="BF87"/>
  <c r="BG86"/>
  <c r="BF86"/>
  <c r="BG85"/>
  <c r="BF85"/>
  <c r="BG84"/>
  <c r="BF84"/>
  <c r="BG83"/>
  <c r="BF83"/>
  <c r="BG82"/>
  <c r="BF82"/>
  <c r="BG81"/>
  <c r="BF81"/>
  <c r="BG80"/>
  <c r="BF80"/>
  <c r="BG79"/>
  <c r="BF79"/>
  <c r="BG78"/>
  <c r="BF78"/>
  <c r="BG77"/>
  <c r="BF77"/>
  <c r="BG76"/>
  <c r="BF76"/>
  <c r="BG75"/>
  <c r="BF75"/>
  <c r="BG74"/>
  <c r="BF74"/>
  <c r="BG73"/>
  <c r="BF73"/>
  <c r="BG72"/>
  <c r="BF72"/>
  <c r="BG71"/>
  <c r="BF71"/>
  <c r="BG70"/>
  <c r="BF70"/>
  <c r="BG69"/>
  <c r="BF69"/>
  <c r="BG68"/>
  <c r="BF68"/>
  <c r="BG67"/>
  <c r="BF67"/>
  <c r="BG66"/>
  <c r="BF66"/>
  <c r="BG65"/>
  <c r="BF65"/>
  <c r="BG64"/>
  <c r="BF64"/>
  <c r="BG63"/>
  <c r="BF63"/>
  <c r="BG62"/>
  <c r="BF62"/>
  <c r="BG61"/>
  <c r="BF61"/>
  <c r="BG60"/>
  <c r="BF60"/>
  <c r="BG59"/>
  <c r="BF59"/>
  <c r="BG58"/>
  <c r="BF58"/>
  <c r="BG57"/>
  <c r="BF57"/>
  <c r="BG56"/>
  <c r="BF56"/>
  <c r="BG55"/>
  <c r="BF55"/>
  <c r="BG54"/>
  <c r="BF54"/>
  <c r="BG53"/>
  <c r="BF53"/>
  <c r="BG52"/>
  <c r="BF52"/>
  <c r="BG51"/>
  <c r="BF51"/>
  <c r="BG50"/>
  <c r="BF50"/>
  <c r="BG49"/>
  <c r="BF49"/>
  <c r="BG48"/>
  <c r="BF48"/>
  <c r="BG47"/>
  <c r="BF47"/>
  <c r="BE218"/>
  <c r="BE217"/>
  <c r="BE206"/>
  <c r="BE205"/>
  <c r="BE204"/>
  <c r="BE203"/>
  <c r="BE202"/>
  <c r="BE198"/>
  <c r="BE197"/>
  <c r="BE196"/>
  <c r="BE195"/>
  <c r="BE194"/>
  <c r="BE178"/>
  <c r="BE177"/>
  <c r="BE176"/>
  <c r="BE175"/>
  <c r="BE174"/>
  <c r="BE173"/>
  <c r="BE172"/>
  <c r="BE171"/>
  <c r="BE170"/>
  <c r="BE169"/>
  <c r="BE168"/>
  <c r="BE167"/>
  <c r="BE163"/>
  <c r="BE162"/>
  <c r="BE158"/>
  <c r="BE157"/>
  <c r="BE156"/>
  <c r="BE155"/>
  <c r="BE150"/>
  <c r="BE149"/>
  <c r="BE144"/>
  <c r="BE143"/>
  <c r="BE142"/>
  <c r="BE138"/>
  <c r="BE137"/>
  <c r="BE129"/>
  <c r="BE128"/>
  <c r="BE124"/>
  <c r="BE120"/>
  <c r="BE119"/>
  <c r="BE118"/>
  <c r="BE117"/>
  <c r="BE111"/>
  <c r="BE110"/>
  <c r="BE109"/>
  <c r="BE108"/>
  <c r="BE107"/>
  <c r="BE106"/>
  <c r="BE105"/>
  <c r="BE104"/>
  <c r="BE103"/>
  <c r="BE99"/>
  <c r="BE98"/>
  <c r="BE97"/>
  <c r="BE96"/>
  <c r="BE95"/>
  <c r="BE94"/>
  <c r="BE93"/>
  <c r="BE92"/>
  <c r="BE91"/>
  <c r="BE90"/>
  <c r="BE89"/>
  <c r="BE88"/>
  <c r="BE87"/>
  <c r="BE86"/>
  <c r="BE85"/>
  <c r="BE84"/>
  <c r="BE83"/>
  <c r="BE82"/>
  <c r="BE81"/>
  <c r="BE80"/>
  <c r="BE79"/>
  <c r="BE78"/>
  <c r="BE77"/>
  <c r="BE76"/>
  <c r="BE75"/>
  <c r="BE74"/>
  <c r="BE73"/>
  <c r="BE72"/>
  <c r="BE71"/>
  <c r="BE70"/>
  <c r="BE69"/>
  <c r="BE68"/>
  <c r="BE67"/>
  <c r="BE66"/>
  <c r="BE65"/>
  <c r="BE64"/>
  <c r="BE63"/>
  <c r="BE62"/>
  <c r="BE61"/>
  <c r="BE60"/>
  <c r="BE59"/>
  <c r="BE58"/>
  <c r="BE57"/>
  <c r="BE56"/>
  <c r="BE55"/>
  <c r="BE54"/>
  <c r="BE53"/>
  <c r="BE52"/>
  <c r="BE51"/>
  <c r="BE50"/>
  <c r="BE49"/>
  <c r="BE48"/>
  <c r="BE47"/>
  <c r="BD218"/>
  <c r="BD217"/>
  <c r="BD206"/>
  <c r="BD205"/>
  <c r="BD204"/>
  <c r="BD203"/>
  <c r="BD202"/>
  <c r="BD198"/>
  <c r="BD197"/>
  <c r="BD196"/>
  <c r="BD195"/>
  <c r="BD194"/>
  <c r="BD178"/>
  <c r="BD177"/>
  <c r="BD176"/>
  <c r="BD175"/>
  <c r="BD174"/>
  <c r="BD173"/>
  <c r="BD172"/>
  <c r="BD171"/>
  <c r="BD170"/>
  <c r="BD169"/>
  <c r="BD168"/>
  <c r="BD167"/>
  <c r="BD163"/>
  <c r="BD162"/>
  <c r="BD158"/>
  <c r="BD157"/>
  <c r="BD156"/>
  <c r="BD155"/>
  <c r="BD150"/>
  <c r="BD149"/>
  <c r="BD144"/>
  <c r="BD143"/>
  <c r="BD142"/>
  <c r="BD138"/>
  <c r="BD137"/>
  <c r="BD129"/>
  <c r="BD128"/>
  <c r="BD124"/>
  <c r="BD120"/>
  <c r="BD119"/>
  <c r="BD118"/>
  <c r="BD117"/>
  <c r="BD111"/>
  <c r="BD110"/>
  <c r="BD109"/>
  <c r="BD108"/>
  <c r="BD107"/>
  <c r="BD106"/>
  <c r="BD105"/>
  <c r="BD104"/>
  <c r="BD103"/>
  <c r="BD99"/>
  <c r="BD98"/>
  <c r="BD97"/>
  <c r="BD96"/>
  <c r="BD95"/>
  <c r="BD94"/>
  <c r="BD93"/>
  <c r="BD92"/>
  <c r="BD91"/>
  <c r="BD90"/>
  <c r="BD89"/>
  <c r="BD88"/>
  <c r="BD87"/>
  <c r="BD86"/>
  <c r="BD85"/>
  <c r="BD84"/>
  <c r="BD83"/>
  <c r="BD82"/>
  <c r="BD81"/>
  <c r="BD80"/>
  <c r="BD79"/>
  <c r="BD78"/>
  <c r="BD77"/>
  <c r="BD76"/>
  <c r="BD75"/>
  <c r="BD74"/>
  <c r="BD73"/>
  <c r="BD72"/>
  <c r="BD71"/>
  <c r="BD70"/>
  <c r="BD69"/>
  <c r="BD68"/>
  <c r="BD67"/>
  <c r="BD66"/>
  <c r="BD65"/>
  <c r="BD64"/>
  <c r="BD63"/>
  <c r="BD62"/>
  <c r="BD61"/>
  <c r="BD60"/>
  <c r="BD59"/>
  <c r="BD58"/>
  <c r="BD57"/>
  <c r="BD56"/>
  <c r="BD55"/>
  <c r="BD54"/>
  <c r="BD53"/>
  <c r="BD52"/>
  <c r="BD51"/>
  <c r="BD50"/>
  <c r="BD49"/>
  <c r="BD48"/>
  <c r="BD47"/>
  <c r="BC218"/>
  <c r="BC217"/>
  <c r="BC206"/>
  <c r="BC205"/>
  <c r="BC204"/>
  <c r="BC203"/>
  <c r="BC202"/>
  <c r="BC198"/>
  <c r="BC197"/>
  <c r="BC196"/>
  <c r="BC195"/>
  <c r="BC194"/>
  <c r="BC178"/>
  <c r="BC177"/>
  <c r="BC176"/>
  <c r="BC175"/>
  <c r="BC174"/>
  <c r="BC173"/>
  <c r="BC172"/>
  <c r="BC171"/>
  <c r="BC170"/>
  <c r="BC169"/>
  <c r="BC168"/>
  <c r="BC167"/>
  <c r="BC163"/>
  <c r="BC162"/>
  <c r="BC158"/>
  <c r="BC157"/>
  <c r="BC156"/>
  <c r="BC155"/>
  <c r="BC150"/>
  <c r="BC149"/>
  <c r="BC145"/>
  <c r="BC144"/>
  <c r="BC143"/>
  <c r="BC142"/>
  <c r="BC138"/>
  <c r="BC137"/>
  <c r="BC139" s="1"/>
  <c r="BC129"/>
  <c r="BC128"/>
  <c r="BC124"/>
  <c r="BC120"/>
  <c r="BC119"/>
  <c r="BC118"/>
  <c r="BC117"/>
  <c r="BC111"/>
  <c r="BC110"/>
  <c r="BC109"/>
  <c r="BC108"/>
  <c r="BC107"/>
  <c r="BC106"/>
  <c r="BC105"/>
  <c r="BC104"/>
  <c r="BC103"/>
  <c r="BC99"/>
  <c r="BC98"/>
  <c r="BC97"/>
  <c r="BC96"/>
  <c r="BC95"/>
  <c r="BC94"/>
  <c r="BC93"/>
  <c r="BC92"/>
  <c r="BC91"/>
  <c r="BC90"/>
  <c r="BC89"/>
  <c r="BC88"/>
  <c r="BC87"/>
  <c r="BC86"/>
  <c r="BC85"/>
  <c r="BC84"/>
  <c r="BC83"/>
  <c r="BC82"/>
  <c r="BC81"/>
  <c r="BC80"/>
  <c r="BC79"/>
  <c r="BC78"/>
  <c r="BC77"/>
  <c r="BC76"/>
  <c r="BC75"/>
  <c r="BC74"/>
  <c r="BC73"/>
  <c r="BC72"/>
  <c r="BC71"/>
  <c r="BC70"/>
  <c r="BC69"/>
  <c r="BC68"/>
  <c r="BC67"/>
  <c r="BC66"/>
  <c r="BC65"/>
  <c r="BC64"/>
  <c r="BC63"/>
  <c r="BC62"/>
  <c r="BC61"/>
  <c r="BC60"/>
  <c r="BC59"/>
  <c r="BC58"/>
  <c r="BC57"/>
  <c r="BC56"/>
  <c r="BC55"/>
  <c r="BC54"/>
  <c r="BC53"/>
  <c r="BC52"/>
  <c r="BC51"/>
  <c r="BC50"/>
  <c r="BC49"/>
  <c r="BC48"/>
  <c r="BC47"/>
  <c r="BA218"/>
  <c r="BA217"/>
  <c r="BA206"/>
  <c r="BA205"/>
  <c r="BA204"/>
  <c r="BA203"/>
  <c r="BA202"/>
  <c r="BA198"/>
  <c r="BA197"/>
  <c r="BA196"/>
  <c r="BA195"/>
  <c r="BA194"/>
  <c r="BA178"/>
  <c r="BA177"/>
  <c r="BA176"/>
  <c r="BA175"/>
  <c r="BA174"/>
  <c r="BA173"/>
  <c r="BA172"/>
  <c r="BA171"/>
  <c r="BA170"/>
  <c r="BA169"/>
  <c r="BA167"/>
  <c r="BA163"/>
  <c r="BA162"/>
  <c r="BA158"/>
  <c r="BA157"/>
  <c r="BA156"/>
  <c r="BA155"/>
  <c r="BA150"/>
  <c r="BA149"/>
  <c r="BA145"/>
  <c r="BA144"/>
  <c r="BA143"/>
  <c r="BA142"/>
  <c r="BA138"/>
  <c r="BA137"/>
  <c r="BA139" s="1"/>
  <c r="BA129"/>
  <c r="BA128"/>
  <c r="BA124"/>
  <c r="BA120"/>
  <c r="BA119"/>
  <c r="BA118"/>
  <c r="BA117"/>
  <c r="BA111"/>
  <c r="BA110"/>
  <c r="BA109"/>
  <c r="BA108"/>
  <c r="BA107"/>
  <c r="BA106"/>
  <c r="BA105"/>
  <c r="BA104"/>
  <c r="BA103"/>
  <c r="BA99"/>
  <c r="BA98"/>
  <c r="BA97"/>
  <c r="BA96"/>
  <c r="BA95"/>
  <c r="BA94"/>
  <c r="BA93"/>
  <c r="BA92"/>
  <c r="BA91"/>
  <c r="BA90"/>
  <c r="BA89"/>
  <c r="BA88"/>
  <c r="BA87"/>
  <c r="BA86"/>
  <c r="BA85"/>
  <c r="BA84"/>
  <c r="BA83"/>
  <c r="BA82"/>
  <c r="BA81"/>
  <c r="BA80"/>
  <c r="BA79"/>
  <c r="BA78"/>
  <c r="BA77"/>
  <c r="BA76"/>
  <c r="BA75"/>
  <c r="BA74"/>
  <c r="BA73"/>
  <c r="BA72"/>
  <c r="BA71"/>
  <c r="BA70"/>
  <c r="BA69"/>
  <c r="BA68"/>
  <c r="BA67"/>
  <c r="BA66"/>
  <c r="BA65"/>
  <c r="BA64"/>
  <c r="BA63"/>
  <c r="BA62"/>
  <c r="BA61"/>
  <c r="BA60"/>
  <c r="BA59"/>
  <c r="BA58"/>
  <c r="BA57"/>
  <c r="BA56"/>
  <c r="BA55"/>
  <c r="BA54"/>
  <c r="BA53"/>
  <c r="BA52"/>
  <c r="BA51"/>
  <c r="BA50"/>
  <c r="BA49"/>
  <c r="BA48"/>
  <c r="BA47"/>
  <c r="AZ218"/>
  <c r="AZ217"/>
  <c r="AZ202"/>
  <c r="AZ175"/>
  <c r="AZ169"/>
  <c r="AZ129"/>
  <c r="AZ128"/>
  <c r="AZ124"/>
  <c r="AZ109"/>
  <c r="AZ107"/>
  <c r="AZ106"/>
  <c r="AZ105"/>
  <c r="AZ92"/>
  <c r="AZ68"/>
  <c r="AZ61"/>
  <c r="AZ47"/>
  <c r="AY218"/>
  <c r="AY217"/>
  <c r="AY206"/>
  <c r="AY205"/>
  <c r="AY204"/>
  <c r="AY203"/>
  <c r="AY202"/>
  <c r="AY198"/>
  <c r="AY197"/>
  <c r="AY196"/>
  <c r="AY195"/>
  <c r="AY194"/>
  <c r="AY178"/>
  <c r="AY177"/>
  <c r="AY176"/>
  <c r="AY175"/>
  <c r="AY174"/>
  <c r="AY173"/>
  <c r="AY172"/>
  <c r="AY171"/>
  <c r="AY170"/>
  <c r="AY169"/>
  <c r="AY168"/>
  <c r="AY167"/>
  <c r="AY163"/>
  <c r="AY162"/>
  <c r="AY158"/>
  <c r="AY157"/>
  <c r="AY156"/>
  <c r="AY155"/>
  <c r="AY150"/>
  <c r="AY149"/>
  <c r="AY145"/>
  <c r="AY144"/>
  <c r="AY143"/>
  <c r="AY142"/>
  <c r="AY138"/>
  <c r="AY137"/>
  <c r="AY129"/>
  <c r="AY128"/>
  <c r="AY124"/>
  <c r="AY120"/>
  <c r="AY119"/>
  <c r="AY118"/>
  <c r="AY117"/>
  <c r="AY111"/>
  <c r="AY110"/>
  <c r="AY109"/>
  <c r="AY108"/>
  <c r="AY107"/>
  <c r="AY106"/>
  <c r="AY105"/>
  <c r="AY104"/>
  <c r="AY103"/>
  <c r="AY99"/>
  <c r="AY98"/>
  <c r="AY97"/>
  <c r="AY96"/>
  <c r="AY95"/>
  <c r="AY94"/>
  <c r="AY93"/>
  <c r="AY92"/>
  <c r="AY91"/>
  <c r="AY90"/>
  <c r="AY89"/>
  <c r="AY88"/>
  <c r="AY87"/>
  <c r="AY86"/>
  <c r="AY85"/>
  <c r="AY84"/>
  <c r="AY83"/>
  <c r="AY82"/>
  <c r="AY81"/>
  <c r="AY80"/>
  <c r="AY79"/>
  <c r="AY78"/>
  <c r="AY77"/>
  <c r="AY76"/>
  <c r="AY75"/>
  <c r="AY74"/>
  <c r="AY73"/>
  <c r="AY72"/>
  <c r="AY71"/>
  <c r="AY70"/>
  <c r="AY69"/>
  <c r="AY68"/>
  <c r="AY67"/>
  <c r="AY66"/>
  <c r="AY65"/>
  <c r="AY64"/>
  <c r="AY63"/>
  <c r="AY62"/>
  <c r="AY61"/>
  <c r="AY60"/>
  <c r="AY59"/>
  <c r="AY58"/>
  <c r="AY57"/>
  <c r="AY56"/>
  <c r="AY55"/>
  <c r="AY54"/>
  <c r="AY53"/>
  <c r="AY52"/>
  <c r="AY51"/>
  <c r="AY50"/>
  <c r="AY49"/>
  <c r="AY48"/>
  <c r="AY47"/>
  <c r="AX218"/>
  <c r="AX217"/>
  <c r="AX206"/>
  <c r="AX205"/>
  <c r="AX204"/>
  <c r="AX203"/>
  <c r="AX202"/>
  <c r="AX198"/>
  <c r="AX197"/>
  <c r="AX196"/>
  <c r="AX195"/>
  <c r="AX194"/>
  <c r="AX178"/>
  <c r="AX177"/>
  <c r="AX176"/>
  <c r="AX175"/>
  <c r="AX174"/>
  <c r="AX173"/>
  <c r="AX172"/>
  <c r="AX171"/>
  <c r="AX170"/>
  <c r="AX169"/>
  <c r="AX168"/>
  <c r="AX167"/>
  <c r="AX163"/>
  <c r="AX162"/>
  <c r="AX158"/>
  <c r="AX157"/>
  <c r="AX156"/>
  <c r="AX155"/>
  <c r="AX150"/>
  <c r="AX149"/>
  <c r="AX145"/>
  <c r="AX144"/>
  <c r="AX143"/>
  <c r="AX142"/>
  <c r="AX138"/>
  <c r="AX137"/>
  <c r="AX139" s="1"/>
  <c r="AX129"/>
  <c r="AX128"/>
  <c r="AX124"/>
  <c r="AX120"/>
  <c r="AX119"/>
  <c r="AX118"/>
  <c r="AX117"/>
  <c r="AX111"/>
  <c r="AX110"/>
  <c r="AX109"/>
  <c r="AX108"/>
  <c r="AX107"/>
  <c r="AX106"/>
  <c r="AX105"/>
  <c r="AX104"/>
  <c r="AX103"/>
  <c r="AX99"/>
  <c r="AX98"/>
  <c r="AX97"/>
  <c r="AX96"/>
  <c r="AX95"/>
  <c r="AX94"/>
  <c r="AX93"/>
  <c r="AX92"/>
  <c r="AX91"/>
  <c r="AX90"/>
  <c r="AX89"/>
  <c r="AX88"/>
  <c r="AX87"/>
  <c r="AX86"/>
  <c r="AX85"/>
  <c r="AX84"/>
  <c r="AX83"/>
  <c r="AX82"/>
  <c r="AX81"/>
  <c r="AX80"/>
  <c r="AX79"/>
  <c r="AX78"/>
  <c r="AX77"/>
  <c r="AX76"/>
  <c r="AX75"/>
  <c r="AX74"/>
  <c r="AX73"/>
  <c r="AX72"/>
  <c r="AX71"/>
  <c r="AX70"/>
  <c r="AX69"/>
  <c r="AX68"/>
  <c r="AX67"/>
  <c r="AX66"/>
  <c r="AX65"/>
  <c r="AX64"/>
  <c r="AX63"/>
  <c r="AX62"/>
  <c r="AX61"/>
  <c r="AX60"/>
  <c r="AX59"/>
  <c r="AX58"/>
  <c r="AX57"/>
  <c r="AX56"/>
  <c r="AX55"/>
  <c r="AX54"/>
  <c r="AX52"/>
  <c r="AX51"/>
  <c r="AX50"/>
  <c r="AX49"/>
  <c r="AX48"/>
  <c r="AX47"/>
  <c r="AW218"/>
  <c r="AW217"/>
  <c r="AW206"/>
  <c r="AW205"/>
  <c r="AW204"/>
  <c r="AW203"/>
  <c r="AW202"/>
  <c r="AW198"/>
  <c r="AW197"/>
  <c r="AW196"/>
  <c r="AW195"/>
  <c r="AW194"/>
  <c r="AW178"/>
  <c r="AW177"/>
  <c r="AW176"/>
  <c r="AW175"/>
  <c r="AW174"/>
  <c r="AW173"/>
  <c r="AW172"/>
  <c r="AW171"/>
  <c r="AW170"/>
  <c r="AW169"/>
  <c r="AW168"/>
  <c r="AW167"/>
  <c r="AW163"/>
  <c r="AW162"/>
  <c r="AW158"/>
  <c r="AW157"/>
  <c r="AW156"/>
  <c r="AW155"/>
  <c r="AW150"/>
  <c r="AW149"/>
  <c r="AW145"/>
  <c r="AW144"/>
  <c r="AW143"/>
  <c r="AW142"/>
  <c r="AW138"/>
  <c r="AW137"/>
  <c r="AW129"/>
  <c r="AW128"/>
  <c r="AW124"/>
  <c r="AW120"/>
  <c r="AW119"/>
  <c r="AW118"/>
  <c r="AW117"/>
  <c r="AW111"/>
  <c r="AW110"/>
  <c r="AW109"/>
  <c r="AW108"/>
  <c r="AW107"/>
  <c r="AW106"/>
  <c r="AW105"/>
  <c r="AW104"/>
  <c r="AW103"/>
  <c r="AW99"/>
  <c r="AW98"/>
  <c r="AW97"/>
  <c r="AW96"/>
  <c r="AW95"/>
  <c r="AW94"/>
  <c r="AW93"/>
  <c r="AW92"/>
  <c r="AW91"/>
  <c r="AW90"/>
  <c r="AW89"/>
  <c r="AW88"/>
  <c r="AW87"/>
  <c r="AW86"/>
  <c r="AW85"/>
  <c r="AW84"/>
  <c r="AW83"/>
  <c r="AW82"/>
  <c r="AW81"/>
  <c r="AW80"/>
  <c r="AW79"/>
  <c r="AW78"/>
  <c r="AW77"/>
  <c r="AW76"/>
  <c r="AW75"/>
  <c r="AW74"/>
  <c r="AW73"/>
  <c r="AW72"/>
  <c r="AW71"/>
  <c r="AW70"/>
  <c r="AW69"/>
  <c r="AW68"/>
  <c r="AW67"/>
  <c r="AW66"/>
  <c r="AW65"/>
  <c r="AW64"/>
  <c r="AW63"/>
  <c r="AW62"/>
  <c r="AW61"/>
  <c r="AW60"/>
  <c r="AW59"/>
  <c r="AW58"/>
  <c r="AW57"/>
  <c r="AW56"/>
  <c r="AW55"/>
  <c r="AW54"/>
  <c r="AW53"/>
  <c r="AW52"/>
  <c r="AW51"/>
  <c r="AW50"/>
  <c r="AW49"/>
  <c r="AW48"/>
  <c r="AW47"/>
  <c r="AV218"/>
  <c r="AV217"/>
  <c r="AV206"/>
  <c r="AV205"/>
  <c r="AV204"/>
  <c r="AV203"/>
  <c r="AV202"/>
  <c r="AV198"/>
  <c r="AV197"/>
  <c r="AV196"/>
  <c r="AV195"/>
  <c r="AV178"/>
  <c r="AV177"/>
  <c r="AV176"/>
  <c r="AV175"/>
  <c r="AV174"/>
  <c r="AV173"/>
  <c r="AV172"/>
  <c r="AV171"/>
  <c r="AV170"/>
  <c r="AV169"/>
  <c r="AV168"/>
  <c r="AV167"/>
  <c r="AV163"/>
  <c r="AV162"/>
  <c r="AV158"/>
  <c r="AV157"/>
  <c r="AV156"/>
  <c r="AV155"/>
  <c r="AV150"/>
  <c r="AV149"/>
  <c r="AV145"/>
  <c r="AV144"/>
  <c r="AV143"/>
  <c r="AV142"/>
  <c r="AV138"/>
  <c r="AV137"/>
  <c r="AV129"/>
  <c r="AV128"/>
  <c r="AV124"/>
  <c r="AV120"/>
  <c r="AV119"/>
  <c r="AV118"/>
  <c r="AV117"/>
  <c r="AV111"/>
  <c r="AV110"/>
  <c r="AV109"/>
  <c r="AV108"/>
  <c r="AV107"/>
  <c r="AV106"/>
  <c r="AV105"/>
  <c r="AV104"/>
  <c r="AV103"/>
  <c r="AV99"/>
  <c r="AV98"/>
  <c r="AV97"/>
  <c r="AV96"/>
  <c r="AV95"/>
  <c r="AV94"/>
  <c r="AV93"/>
  <c r="AV92"/>
  <c r="AV91"/>
  <c r="AV90"/>
  <c r="AV89"/>
  <c r="AV88"/>
  <c r="AV87"/>
  <c r="AV86"/>
  <c r="AV85"/>
  <c r="AV84"/>
  <c r="AV83"/>
  <c r="AV81"/>
  <c r="AV80"/>
  <c r="AV79"/>
  <c r="AV78"/>
  <c r="AV77"/>
  <c r="AV76"/>
  <c r="AV75"/>
  <c r="AV74"/>
  <c r="AV73"/>
  <c r="AV72"/>
  <c r="AV71"/>
  <c r="AV70"/>
  <c r="AV69"/>
  <c r="AV68"/>
  <c r="AV67"/>
  <c r="AV66"/>
  <c r="AV65"/>
  <c r="AV64"/>
  <c r="AV63"/>
  <c r="AV62"/>
  <c r="AV61"/>
  <c r="AV60"/>
  <c r="AV59"/>
  <c r="AV58"/>
  <c r="AV57"/>
  <c r="AV56"/>
  <c r="AV55"/>
  <c r="AV54"/>
  <c r="AV53"/>
  <c r="AV52"/>
  <c r="AV51"/>
  <c r="AV50"/>
  <c r="AV49"/>
  <c r="AV48"/>
  <c r="AV47"/>
  <c r="AU218"/>
  <c r="AU217"/>
  <c r="AU206"/>
  <c r="AU205"/>
  <c r="AU204"/>
  <c r="AU203"/>
  <c r="AU202"/>
  <c r="AU198"/>
  <c r="AU197"/>
  <c r="AU195"/>
  <c r="AU194"/>
  <c r="AU178"/>
  <c r="AU177"/>
  <c r="AU176"/>
  <c r="AU175"/>
  <c r="AU174"/>
  <c r="AU173"/>
  <c r="AU172"/>
  <c r="AU171"/>
  <c r="AU170"/>
  <c r="AU169"/>
  <c r="AU168"/>
  <c r="AU167"/>
  <c r="AU163"/>
  <c r="AU162"/>
  <c r="AU158"/>
  <c r="AU157"/>
  <c r="AU156"/>
  <c r="AU155"/>
  <c r="AU150"/>
  <c r="AU149"/>
  <c r="AU145"/>
  <c r="AU144"/>
  <c r="AU143"/>
  <c r="AU142"/>
  <c r="AU138"/>
  <c r="AU137"/>
  <c r="AU139" s="1"/>
  <c r="AU129"/>
  <c r="AU128"/>
  <c r="AU124"/>
  <c r="AU119"/>
  <c r="AU118"/>
  <c r="AU117"/>
  <c r="AU111"/>
  <c r="AU110"/>
  <c r="AU109"/>
  <c r="AU108"/>
  <c r="AU107"/>
  <c r="AU106"/>
  <c r="AU105"/>
  <c r="AU104"/>
  <c r="AU103"/>
  <c r="AU99"/>
  <c r="AU98"/>
  <c r="AU97"/>
  <c r="AU96"/>
  <c r="AU95"/>
  <c r="AU94"/>
  <c r="AU93"/>
  <c r="AU92"/>
  <c r="AU91"/>
  <c r="AU90"/>
  <c r="AU89"/>
  <c r="AU88"/>
  <c r="AU87"/>
  <c r="AU86"/>
  <c r="AU85"/>
  <c r="AU84"/>
  <c r="AU83"/>
  <c r="AU82"/>
  <c r="AU81"/>
  <c r="AU80"/>
  <c r="AU79"/>
  <c r="AU78"/>
  <c r="AU77"/>
  <c r="AU76"/>
  <c r="AU75"/>
  <c r="AU74"/>
  <c r="AU73"/>
  <c r="AU72"/>
  <c r="AU71"/>
  <c r="AU70"/>
  <c r="AU69"/>
  <c r="AU68"/>
  <c r="AU67"/>
  <c r="AU66"/>
  <c r="AU65"/>
  <c r="AU64"/>
  <c r="AU63"/>
  <c r="AU62"/>
  <c r="AU61"/>
  <c r="AU60"/>
  <c r="AU59"/>
  <c r="AU58"/>
  <c r="AU57"/>
  <c r="AU56"/>
  <c r="AU55"/>
  <c r="AU54"/>
  <c r="AU53"/>
  <c r="AU52"/>
  <c r="AU51"/>
  <c r="AU50"/>
  <c r="AU49"/>
  <c r="AU48"/>
  <c r="AU47"/>
  <c r="AT218"/>
  <c r="AT217"/>
  <c r="AT206"/>
  <c r="AT205"/>
  <c r="AT204"/>
  <c r="AT203"/>
  <c r="AT202"/>
  <c r="AT198"/>
  <c r="AT197"/>
  <c r="AT196"/>
  <c r="AT195"/>
  <c r="AT194"/>
  <c r="AT178"/>
  <c r="AT177"/>
  <c r="AT176"/>
  <c r="AT175"/>
  <c r="AT174"/>
  <c r="AT173"/>
  <c r="AT172"/>
  <c r="AT171"/>
  <c r="AT170"/>
  <c r="AT169"/>
  <c r="AT168"/>
  <c r="AT167"/>
  <c r="AT163"/>
  <c r="AT162"/>
  <c r="AT158"/>
  <c r="AT157"/>
  <c r="AT156"/>
  <c r="AT155"/>
  <c r="AT150"/>
  <c r="AT149"/>
  <c r="AT145"/>
  <c r="AT144"/>
  <c r="AT143"/>
  <c r="AT142"/>
  <c r="AT138"/>
  <c r="AT137"/>
  <c r="AT139" s="1"/>
  <c r="AT129"/>
  <c r="AT128"/>
  <c r="AT124"/>
  <c r="AT120"/>
  <c r="AT119"/>
  <c r="AT118"/>
  <c r="AT117"/>
  <c r="AT111"/>
  <c r="AT110"/>
  <c r="AT109"/>
  <c r="AT108"/>
  <c r="AT107"/>
  <c r="AT106"/>
  <c r="AT105"/>
  <c r="AT104"/>
  <c r="AT103"/>
  <c r="AT99"/>
  <c r="AT98"/>
  <c r="AT97"/>
  <c r="AT96"/>
  <c r="AT95"/>
  <c r="AT94"/>
  <c r="AT93"/>
  <c r="AT92"/>
  <c r="AT91"/>
  <c r="AT90"/>
  <c r="AT89"/>
  <c r="AT88"/>
  <c r="AT87"/>
  <c r="AT86"/>
  <c r="AT85"/>
  <c r="AT84"/>
  <c r="AT83"/>
  <c r="AT82"/>
  <c r="AT81"/>
  <c r="AT80"/>
  <c r="AT79"/>
  <c r="AT78"/>
  <c r="AT77"/>
  <c r="AT76"/>
  <c r="AT75"/>
  <c r="AT74"/>
  <c r="AT73"/>
  <c r="AT72"/>
  <c r="AT71"/>
  <c r="AT70"/>
  <c r="AT69"/>
  <c r="AT68"/>
  <c r="AT67"/>
  <c r="AT66"/>
  <c r="AT65"/>
  <c r="AT64"/>
  <c r="AT63"/>
  <c r="AT62"/>
  <c r="AT61"/>
  <c r="AT60"/>
  <c r="AT59"/>
  <c r="AT58"/>
  <c r="AT57"/>
  <c r="AT56"/>
  <c r="AT55"/>
  <c r="AT54"/>
  <c r="AT53"/>
  <c r="AT52"/>
  <c r="AT51"/>
  <c r="AT50"/>
  <c r="AT49"/>
  <c r="AT48"/>
  <c r="AT47"/>
  <c r="AS218"/>
  <c r="AS217"/>
  <c r="AS204"/>
  <c r="AS172"/>
  <c r="AS145"/>
  <c r="AS129"/>
  <c r="AS128"/>
  <c r="AS124"/>
  <c r="AS108"/>
  <c r="AS107"/>
  <c r="AS103"/>
  <c r="AS89"/>
  <c r="AS83"/>
  <c r="AS71"/>
  <c r="AS59"/>
  <c r="AS57"/>
  <c r="AS56"/>
  <c r="AS53"/>
  <c r="AS49"/>
  <c r="AR218"/>
  <c r="AR217"/>
  <c r="AR204"/>
  <c r="AR197"/>
  <c r="AR174"/>
  <c r="AR173"/>
  <c r="AR157"/>
  <c r="AR129"/>
  <c r="AR111"/>
  <c r="AR108"/>
  <c r="AR107"/>
  <c r="AR104"/>
  <c r="AR103"/>
  <c r="AR97"/>
  <c r="AR86"/>
  <c r="AR80"/>
  <c r="AR72"/>
  <c r="AR64"/>
  <c r="AR62"/>
  <c r="AR53"/>
  <c r="AQ218"/>
  <c r="AQ217"/>
  <c r="AQ203"/>
  <c r="AQ196"/>
  <c r="AQ169"/>
  <c r="AQ129"/>
  <c r="AQ124"/>
  <c r="AQ119"/>
  <c r="AQ108"/>
  <c r="AQ107"/>
  <c r="AQ104"/>
  <c r="AQ88"/>
  <c r="AQ70"/>
  <c r="AQ65"/>
  <c r="AQ54"/>
  <c r="AO218"/>
  <c r="AO217"/>
  <c r="AO206"/>
  <c r="AO205"/>
  <c r="AO204"/>
  <c r="AO203"/>
  <c r="AO202"/>
  <c r="AO198"/>
  <c r="AO197"/>
  <c r="AO196"/>
  <c r="AO195"/>
  <c r="AO194"/>
  <c r="AO178"/>
  <c r="AO177"/>
  <c r="AO176"/>
  <c r="AO175"/>
  <c r="AO174"/>
  <c r="AO173"/>
  <c r="AO172"/>
  <c r="AO171"/>
  <c r="AO170"/>
  <c r="AO169"/>
  <c r="AO168"/>
  <c r="AO167"/>
  <c r="AO163"/>
  <c r="AO162"/>
  <c r="AO158"/>
  <c r="AO157"/>
  <c r="AO156"/>
  <c r="AO155"/>
  <c r="AO150"/>
  <c r="AO149"/>
  <c r="AO145"/>
  <c r="AO144"/>
  <c r="AO143"/>
  <c r="AO142"/>
  <c r="AO138"/>
  <c r="AO137"/>
  <c r="AO129"/>
  <c r="AO128"/>
  <c r="AO124"/>
  <c r="AO120"/>
  <c r="AO119"/>
  <c r="AO118"/>
  <c r="AO117"/>
  <c r="AO111"/>
  <c r="AO110"/>
  <c r="AO109"/>
  <c r="AO108"/>
  <c r="AO107"/>
  <c r="AO106"/>
  <c r="AO105"/>
  <c r="AO104"/>
  <c r="AO103"/>
  <c r="AO99"/>
  <c r="AO98"/>
  <c r="AO97"/>
  <c r="AO96"/>
  <c r="AO95"/>
  <c r="AO94"/>
  <c r="AO93"/>
  <c r="AO92"/>
  <c r="AO91"/>
  <c r="AO90"/>
  <c r="AO89"/>
  <c r="AO88"/>
  <c r="AO87"/>
  <c r="AO86"/>
  <c r="AO85"/>
  <c r="AO84"/>
  <c r="AO83"/>
  <c r="AO82"/>
  <c r="AO81"/>
  <c r="AO80"/>
  <c r="AO79"/>
  <c r="AO78"/>
  <c r="AO77"/>
  <c r="AO76"/>
  <c r="AO75"/>
  <c r="AO74"/>
  <c r="AO73"/>
  <c r="AO72"/>
  <c r="AO71"/>
  <c r="AO70"/>
  <c r="AO69"/>
  <c r="AO68"/>
  <c r="AO67"/>
  <c r="AO66"/>
  <c r="AO65"/>
  <c r="AO64"/>
  <c r="AO63"/>
  <c r="AO62"/>
  <c r="AO61"/>
  <c r="AO60"/>
  <c r="AO59"/>
  <c r="AO58"/>
  <c r="AO57"/>
  <c r="AO56"/>
  <c r="AO55"/>
  <c r="AO54"/>
  <c r="AO53"/>
  <c r="AO52"/>
  <c r="AO51"/>
  <c r="AO50"/>
  <c r="AO49"/>
  <c r="AO48"/>
  <c r="AO47"/>
  <c r="AN218"/>
  <c r="AN217"/>
  <c r="AN206"/>
  <c r="AN205"/>
  <c r="AN204"/>
  <c r="AN203"/>
  <c r="AN202"/>
  <c r="AN198"/>
  <c r="AN197"/>
  <c r="AN196"/>
  <c r="AN195"/>
  <c r="AN194"/>
  <c r="AN178"/>
  <c r="AN177"/>
  <c r="AN176"/>
  <c r="AN175"/>
  <c r="AN174"/>
  <c r="AN173"/>
  <c r="AN172"/>
  <c r="AN171"/>
  <c r="AN170"/>
  <c r="AN169"/>
  <c r="AN168"/>
  <c r="AN167"/>
  <c r="AN163"/>
  <c r="AN162"/>
  <c r="AN158"/>
  <c r="AN157"/>
  <c r="AN156"/>
  <c r="AN155"/>
  <c r="AN150"/>
  <c r="AN149"/>
  <c r="AN145"/>
  <c r="AN144"/>
  <c r="AN143"/>
  <c r="AN142"/>
  <c r="AN138"/>
  <c r="AN137"/>
  <c r="AN139" s="1"/>
  <c r="AN129"/>
  <c r="AN128"/>
  <c r="AN124"/>
  <c r="AN120"/>
  <c r="AN118"/>
  <c r="AN117"/>
  <c r="AN111"/>
  <c r="AN110"/>
  <c r="AN109"/>
  <c r="AN108"/>
  <c r="AN107"/>
  <c r="AN106"/>
  <c r="AN105"/>
  <c r="AN104"/>
  <c r="AN103"/>
  <c r="AN99"/>
  <c r="AN98"/>
  <c r="AN97"/>
  <c r="AN96"/>
  <c r="AN95"/>
  <c r="AN94"/>
  <c r="AN93"/>
  <c r="AN92"/>
  <c r="AN91"/>
  <c r="AN90"/>
  <c r="AN89"/>
  <c r="AN88"/>
  <c r="AN87"/>
  <c r="AN86"/>
  <c r="AN85"/>
  <c r="AN84"/>
  <c r="AN83"/>
  <c r="AN82"/>
  <c r="AN81"/>
  <c r="AN80"/>
  <c r="AN79"/>
  <c r="AN78"/>
  <c r="AN77"/>
  <c r="AN76"/>
  <c r="AN75"/>
  <c r="AN74"/>
  <c r="AN73"/>
  <c r="AN72"/>
  <c r="AN71"/>
  <c r="AN70"/>
  <c r="AN69"/>
  <c r="AN68"/>
  <c r="AN67"/>
  <c r="AN66"/>
  <c r="AN65"/>
  <c r="AN64"/>
  <c r="AN63"/>
  <c r="AN62"/>
  <c r="AN61"/>
  <c r="AN60"/>
  <c r="AN59"/>
  <c r="AN58"/>
  <c r="AN57"/>
  <c r="AN56"/>
  <c r="AN55"/>
  <c r="AN54"/>
  <c r="AN52"/>
  <c r="AN51"/>
  <c r="AN50"/>
  <c r="AN49"/>
  <c r="AN48"/>
  <c r="AN47"/>
  <c r="AM218"/>
  <c r="AM217"/>
  <c r="AM204"/>
  <c r="AM175"/>
  <c r="AM109"/>
  <c r="AM104"/>
  <c r="AM99"/>
  <c r="AM95"/>
  <c r="AM94"/>
  <c r="AM88"/>
  <c r="AM86"/>
  <c r="AM85"/>
  <c r="AM77"/>
  <c r="AM74"/>
  <c r="AM67"/>
  <c r="AM66"/>
  <c r="AM64"/>
  <c r="AM61"/>
  <c r="AM54"/>
  <c r="AM49"/>
  <c r="AL218"/>
  <c r="AL217"/>
  <c r="AL204"/>
  <c r="AL176"/>
  <c r="AL156"/>
  <c r="AL129"/>
  <c r="AL124"/>
  <c r="AL111"/>
  <c r="AL110"/>
  <c r="AL104"/>
  <c r="AL81"/>
  <c r="AL69"/>
  <c r="AL62"/>
  <c r="AL54"/>
  <c r="AL51"/>
  <c r="AL49"/>
  <c r="AD206"/>
  <c r="AD205"/>
  <c r="AD204"/>
  <c r="AD203"/>
  <c r="AD202"/>
  <c r="AD218"/>
  <c r="AD217"/>
  <c r="AD198"/>
  <c r="AD197"/>
  <c r="AD196"/>
  <c r="AD195"/>
  <c r="AD194"/>
  <c r="AD178"/>
  <c r="AD177"/>
  <c r="AD176"/>
  <c r="AD175"/>
  <c r="AD174"/>
  <c r="AD173"/>
  <c r="AD172"/>
  <c r="AD171"/>
  <c r="AD170"/>
  <c r="AD169"/>
  <c r="AD168"/>
  <c r="AD167"/>
  <c r="AD163"/>
  <c r="AD162"/>
  <c r="AD158"/>
  <c r="AD157"/>
  <c r="AD156"/>
  <c r="AD155"/>
  <c r="AD150"/>
  <c r="AD149"/>
  <c r="AD145"/>
  <c r="AD144"/>
  <c r="AD143"/>
  <c r="AD142"/>
  <c r="AD138"/>
  <c r="AD137"/>
  <c r="AD139" s="1"/>
  <c r="AD129"/>
  <c r="AD128"/>
  <c r="AD124"/>
  <c r="AD120"/>
  <c r="AD119"/>
  <c r="AD118"/>
  <c r="AD117"/>
  <c r="AD111"/>
  <c r="AD110"/>
  <c r="AD109"/>
  <c r="AD108"/>
  <c r="AD107"/>
  <c r="AD106"/>
  <c r="AD105"/>
  <c r="AD104"/>
  <c r="AD103"/>
  <c r="AD99"/>
  <c r="AD98"/>
  <c r="AD97"/>
  <c r="AD96"/>
  <c r="AD95"/>
  <c r="AD94"/>
  <c r="AD93"/>
  <c r="AD92"/>
  <c r="AD91"/>
  <c r="AD90"/>
  <c r="AD89"/>
  <c r="AD88"/>
  <c r="AD87"/>
  <c r="AD86"/>
  <c r="AD85"/>
  <c r="AD84"/>
  <c r="AD83"/>
  <c r="AD82"/>
  <c r="AD81"/>
  <c r="AD80"/>
  <c r="AD79"/>
  <c r="AD78"/>
  <c r="AD77"/>
  <c r="AD76"/>
  <c r="AD75"/>
  <c r="AD74"/>
  <c r="AD73"/>
  <c r="AD72"/>
  <c r="AD71"/>
  <c r="AD70"/>
  <c r="AD69"/>
  <c r="AD68"/>
  <c r="AD67"/>
  <c r="AD66"/>
  <c r="AD65"/>
  <c r="AD64"/>
  <c r="AD63"/>
  <c r="AD62"/>
  <c r="AD61"/>
  <c r="AD60"/>
  <c r="AD59"/>
  <c r="AD58"/>
  <c r="AD57"/>
  <c r="AD56"/>
  <c r="AD55"/>
  <c r="AD54"/>
  <c r="AD53"/>
  <c r="AD52"/>
  <c r="AD51"/>
  <c r="AD50"/>
  <c r="AD49"/>
  <c r="AD48"/>
  <c r="AD47"/>
  <c r="AC218"/>
  <c r="AC217"/>
  <c r="AC206"/>
  <c r="AC205"/>
  <c r="AC204"/>
  <c r="AC203"/>
  <c r="AC202"/>
  <c r="AC198"/>
  <c r="AC197"/>
  <c r="AC196"/>
  <c r="AC195"/>
  <c r="AC194"/>
  <c r="AC178"/>
  <c r="AC177"/>
  <c r="AC176"/>
  <c r="AC175"/>
  <c r="AC174"/>
  <c r="AC173"/>
  <c r="AC172"/>
  <c r="AC171"/>
  <c r="AC170"/>
  <c r="AC169"/>
  <c r="AC168"/>
  <c r="AC167"/>
  <c r="AC163"/>
  <c r="AC162"/>
  <c r="AC158"/>
  <c r="AC157"/>
  <c r="AC156"/>
  <c r="AC155"/>
  <c r="AC150"/>
  <c r="AC149"/>
  <c r="AC145"/>
  <c r="AC144"/>
  <c r="AC143"/>
  <c r="AC142"/>
  <c r="AC138"/>
  <c r="AC137"/>
  <c r="AC139" s="1"/>
  <c r="AC129"/>
  <c r="AC128"/>
  <c r="AC124"/>
  <c r="AC120"/>
  <c r="AC119"/>
  <c r="AC118"/>
  <c r="AC117"/>
  <c r="AC111"/>
  <c r="AC110"/>
  <c r="AC109"/>
  <c r="AC108"/>
  <c r="AC107"/>
  <c r="AC106"/>
  <c r="AC105"/>
  <c r="AC104"/>
  <c r="AC103"/>
  <c r="AC99"/>
  <c r="AC98"/>
  <c r="AC97"/>
  <c r="AC96"/>
  <c r="AC95"/>
  <c r="AC94"/>
  <c r="AC93"/>
  <c r="AC92"/>
  <c r="AC91"/>
  <c r="AC90"/>
  <c r="AC89"/>
  <c r="AC88"/>
  <c r="AC87"/>
  <c r="AC86"/>
  <c r="AC85"/>
  <c r="AC84"/>
  <c r="AC83"/>
  <c r="AC82"/>
  <c r="AC81"/>
  <c r="AC80"/>
  <c r="AC79"/>
  <c r="AC78"/>
  <c r="AC77"/>
  <c r="AC76"/>
  <c r="AC75"/>
  <c r="AC74"/>
  <c r="AC73"/>
  <c r="AC72"/>
  <c r="AC71"/>
  <c r="AC70"/>
  <c r="AC69"/>
  <c r="AC68"/>
  <c r="AC67"/>
  <c r="AC66"/>
  <c r="AC65"/>
  <c r="AC64"/>
  <c r="AC63"/>
  <c r="AC62"/>
  <c r="AC61"/>
  <c r="AC60"/>
  <c r="AC59"/>
  <c r="AC58"/>
  <c r="AC57"/>
  <c r="AC56"/>
  <c r="AC55"/>
  <c r="AC54"/>
  <c r="AC53"/>
  <c r="AC52"/>
  <c r="AC51"/>
  <c r="AC50"/>
  <c r="AC49"/>
  <c r="AC48"/>
  <c r="AC47"/>
  <c r="S218"/>
  <c r="S217"/>
  <c r="S206"/>
  <c r="S205"/>
  <c r="S204"/>
  <c r="S203"/>
  <c r="S202"/>
  <c r="S198"/>
  <c r="S197"/>
  <c r="S196"/>
  <c r="S195"/>
  <c r="S194"/>
  <c r="S178"/>
  <c r="S177"/>
  <c r="S176"/>
  <c r="S175"/>
  <c r="S174"/>
  <c r="S173"/>
  <c r="S172"/>
  <c r="S171"/>
  <c r="S170"/>
  <c r="S169"/>
  <c r="S168"/>
  <c r="S167"/>
  <c r="S163"/>
  <c r="S162"/>
  <c r="S158"/>
  <c r="S157"/>
  <c r="S156"/>
  <c r="S155"/>
  <c r="S150"/>
  <c r="S149"/>
  <c r="S145"/>
  <c r="S144"/>
  <c r="S143"/>
  <c r="S142"/>
  <c r="S138"/>
  <c r="S137"/>
  <c r="S139" s="1"/>
  <c r="S129"/>
  <c r="S128"/>
  <c r="S124"/>
  <c r="S120"/>
  <c r="S119"/>
  <c r="S118"/>
  <c r="S117"/>
  <c r="S111"/>
  <c r="S110"/>
  <c r="S109"/>
  <c r="S108"/>
  <c r="S107"/>
  <c r="S106"/>
  <c r="S105"/>
  <c r="S104"/>
  <c r="S103"/>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R218"/>
  <c r="R217"/>
  <c r="R206"/>
  <c r="R205"/>
  <c r="R204"/>
  <c r="R203"/>
  <c r="R202"/>
  <c r="R198"/>
  <c r="R197"/>
  <c r="R196"/>
  <c r="R195"/>
  <c r="R194"/>
  <c r="R178"/>
  <c r="R177"/>
  <c r="R176"/>
  <c r="R175"/>
  <c r="R174"/>
  <c r="R173"/>
  <c r="R172"/>
  <c r="R171"/>
  <c r="R170"/>
  <c r="R169"/>
  <c r="R168"/>
  <c r="R167"/>
  <c r="R163"/>
  <c r="R162"/>
  <c r="R158"/>
  <c r="R157"/>
  <c r="R156"/>
  <c r="R155"/>
  <c r="R150"/>
  <c r="R149"/>
  <c r="R145"/>
  <c r="R144"/>
  <c r="R143"/>
  <c r="R142"/>
  <c r="R138"/>
  <c r="R137"/>
  <c r="R129"/>
  <c r="R128"/>
  <c r="R124"/>
  <c r="R120"/>
  <c r="R119"/>
  <c r="R118"/>
  <c r="R117"/>
  <c r="R111"/>
  <c r="R110"/>
  <c r="R109"/>
  <c r="R108"/>
  <c r="R107"/>
  <c r="R106"/>
  <c r="R105"/>
  <c r="R104"/>
  <c r="R103"/>
  <c r="R99"/>
  <c r="R98"/>
  <c r="R97"/>
  <c r="R96"/>
  <c r="R95"/>
  <c r="R94"/>
  <c r="R93"/>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AI214" l="1"/>
  <c r="AI188"/>
  <c r="AE214"/>
  <c r="AE188"/>
  <c r="AH214"/>
  <c r="AH188"/>
  <c r="AG214"/>
  <c r="AG188"/>
  <c r="AJ214"/>
  <c r="AJ188"/>
  <c r="AF214"/>
  <c r="AF188"/>
  <c r="AB214"/>
  <c r="AB188"/>
  <c r="X214"/>
  <c r="X188"/>
  <c r="T214"/>
  <c r="T188"/>
  <c r="AA188"/>
  <c r="AA214"/>
  <c r="W188"/>
  <c r="W214"/>
  <c r="Z214"/>
  <c r="Z188"/>
  <c r="V214"/>
  <c r="V188"/>
  <c r="Y188"/>
  <c r="Y214"/>
  <c r="U188"/>
  <c r="U214"/>
  <c r="CZ139"/>
  <c r="CX167"/>
  <c r="CW139"/>
  <c r="CR145"/>
  <c r="CR94"/>
  <c r="CR82"/>
  <c r="CR66"/>
  <c r="CR68"/>
  <c r="CR56"/>
  <c r="CR203"/>
  <c r="CR204"/>
  <c r="CR176"/>
  <c r="CR70"/>
  <c r="CR195"/>
  <c r="CR50"/>
  <c r="CR137"/>
  <c r="CR139" s="1"/>
  <c r="CR104"/>
  <c r="CR51"/>
  <c r="CR120"/>
  <c r="CR150"/>
  <c r="CR49"/>
  <c r="CR168"/>
  <c r="CR128"/>
  <c r="CR118"/>
  <c r="CR75"/>
  <c r="CR124"/>
  <c r="CR119"/>
  <c r="CR55"/>
  <c r="CP139"/>
  <c r="CH150"/>
  <c r="CH70"/>
  <c r="CH93"/>
  <c r="CH85"/>
  <c r="CH64"/>
  <c r="CH54"/>
  <c r="CH96"/>
  <c r="CH204"/>
  <c r="CH59"/>
  <c r="CH155"/>
  <c r="CH86"/>
  <c r="CH110"/>
  <c r="CH195"/>
  <c r="CH203"/>
  <c r="CH119"/>
  <c r="CH156"/>
  <c r="CH145"/>
  <c r="CH174"/>
  <c r="CH103"/>
  <c r="CH55"/>
  <c r="CH94"/>
  <c r="CH57"/>
  <c r="CH49"/>
  <c r="CG118"/>
  <c r="CG105"/>
  <c r="CG69"/>
  <c r="CG64"/>
  <c r="CG80"/>
  <c r="CG61"/>
  <c r="CG128"/>
  <c r="CG130" s="1"/>
  <c r="CG167"/>
  <c r="CG138"/>
  <c r="CG155"/>
  <c r="CG56"/>
  <c r="CG139"/>
  <c r="CF65"/>
  <c r="CF119"/>
  <c r="CF52"/>
  <c r="CF71"/>
  <c r="CF75"/>
  <c r="CF59"/>
  <c r="CF96"/>
  <c r="CF93"/>
  <c r="CF82"/>
  <c r="CF74"/>
  <c r="CF86"/>
  <c r="CF87"/>
  <c r="CF77"/>
  <c r="CF178"/>
  <c r="CF204"/>
  <c r="CE178"/>
  <c r="CE95"/>
  <c r="CE60"/>
  <c r="CE71"/>
  <c r="CE163"/>
  <c r="CE206"/>
  <c r="CE129"/>
  <c r="CE138"/>
  <c r="CE172"/>
  <c r="CE97"/>
  <c r="CE79"/>
  <c r="CE175"/>
  <c r="CE143"/>
  <c r="CE124"/>
  <c r="CE125" s="1"/>
  <c r="CE48"/>
  <c r="CE91"/>
  <c r="CE195"/>
  <c r="CE157"/>
  <c r="CE54"/>
  <c r="CD145"/>
  <c r="CD79"/>
  <c r="CD58"/>
  <c r="CD56"/>
  <c r="CD198"/>
  <c r="CD49"/>
  <c r="CD143"/>
  <c r="CD203"/>
  <c r="CD172"/>
  <c r="CD57"/>
  <c r="CD71"/>
  <c r="CD120"/>
  <c r="CD156"/>
  <c r="CD162"/>
  <c r="CD202"/>
  <c r="CD205"/>
  <c r="CD144"/>
  <c r="CD68"/>
  <c r="CD83"/>
  <c r="CD128"/>
  <c r="CD130" s="1"/>
  <c r="CC65"/>
  <c r="CC96"/>
  <c r="CC157"/>
  <c r="CC52"/>
  <c r="CC62"/>
  <c r="CC175"/>
  <c r="CC50"/>
  <c r="CC83"/>
  <c r="CC87"/>
  <c r="CC88"/>
  <c r="CC67"/>
  <c r="CC77"/>
  <c r="CC171"/>
  <c r="CC106"/>
  <c r="CC118"/>
  <c r="CC60"/>
  <c r="CC72"/>
  <c r="CC158"/>
  <c r="CC204"/>
  <c r="CC74"/>
  <c r="CC202"/>
  <c r="CC119"/>
  <c r="CB204"/>
  <c r="CB78"/>
  <c r="CB99"/>
  <c r="CB74"/>
  <c r="CB72"/>
  <c r="CB89"/>
  <c r="CB64"/>
  <c r="CB77"/>
  <c r="CB173"/>
  <c r="CB82"/>
  <c r="CB96"/>
  <c r="CB60"/>
  <c r="CB177"/>
  <c r="CB47"/>
  <c r="CB56"/>
  <c r="CB129"/>
  <c r="CB198"/>
  <c r="CB110"/>
  <c r="CB202"/>
  <c r="CA59"/>
  <c r="CA66"/>
  <c r="CA169"/>
  <c r="CA173"/>
  <c r="CA150"/>
  <c r="CA48"/>
  <c r="CA206"/>
  <c r="CA95"/>
  <c r="CA162"/>
  <c r="CA62"/>
  <c r="BZ53"/>
  <c r="BZ72"/>
  <c r="BZ174"/>
  <c r="BZ82"/>
  <c r="BZ104"/>
  <c r="BZ76"/>
  <c r="BZ54"/>
  <c r="BZ118"/>
  <c r="BZ203"/>
  <c r="BZ98"/>
  <c r="BZ50"/>
  <c r="BZ176"/>
  <c r="BZ97"/>
  <c r="BZ89"/>
  <c r="BZ51"/>
  <c r="BZ56"/>
  <c r="BZ95"/>
  <c r="BZ137"/>
  <c r="BZ66"/>
  <c r="BZ150"/>
  <c r="BZ60"/>
  <c r="BX205"/>
  <c r="BX79"/>
  <c r="BY81"/>
  <c r="BY150"/>
  <c r="BY105"/>
  <c r="BY195"/>
  <c r="BY171"/>
  <c r="BY63"/>
  <c r="BY83"/>
  <c r="BY196"/>
  <c r="BY65"/>
  <c r="BY89"/>
  <c r="BY206"/>
  <c r="BY108"/>
  <c r="BY62"/>
  <c r="BX144"/>
  <c r="BX124"/>
  <c r="BX125" s="1"/>
  <c r="BX206"/>
  <c r="BX83"/>
  <c r="BX173"/>
  <c r="BX64"/>
  <c r="BX90"/>
  <c r="BX169"/>
  <c r="BX58"/>
  <c r="BX65"/>
  <c r="BW64"/>
  <c r="BW85"/>
  <c r="BW168"/>
  <c r="BW178"/>
  <c r="BW62"/>
  <c r="BW79"/>
  <c r="BW78"/>
  <c r="BW99"/>
  <c r="BW128"/>
  <c r="BW97"/>
  <c r="BW203"/>
  <c r="BW51"/>
  <c r="BW50"/>
  <c r="BW95"/>
  <c r="BW118"/>
  <c r="BW68"/>
  <c r="BW129"/>
  <c r="BR104"/>
  <c r="BR49"/>
  <c r="BR149"/>
  <c r="BR203"/>
  <c r="BR66"/>
  <c r="BR197"/>
  <c r="BR204"/>
  <c r="BR70"/>
  <c r="BR111"/>
  <c r="BR90"/>
  <c r="BR55"/>
  <c r="BR83"/>
  <c r="BR92"/>
  <c r="BR173"/>
  <c r="BR174"/>
  <c r="BR99"/>
  <c r="BQ91"/>
  <c r="BQ204"/>
  <c r="BQ80"/>
  <c r="BQ169"/>
  <c r="BQ65"/>
  <c r="BQ67"/>
  <c r="BQ81"/>
  <c r="BQ85"/>
  <c r="BQ88"/>
  <c r="BQ203"/>
  <c r="BQ106"/>
  <c r="BQ206"/>
  <c r="BQ94"/>
  <c r="BQ50"/>
  <c r="BQ74"/>
  <c r="BQ57"/>
  <c r="BQ49"/>
  <c r="BQ56"/>
  <c r="BQ196"/>
  <c r="BQ73"/>
  <c r="BQ176"/>
  <c r="BQ64"/>
  <c r="BN139"/>
  <c r="BG139"/>
  <c r="BF145"/>
  <c r="BE139"/>
  <c r="BD139"/>
  <c r="AZ76"/>
  <c r="AZ195"/>
  <c r="AZ69"/>
  <c r="AZ89"/>
  <c r="AZ163"/>
  <c r="AZ84"/>
  <c r="AZ203"/>
  <c r="AZ50"/>
  <c r="AZ78"/>
  <c r="AZ144"/>
  <c r="AZ94"/>
  <c r="AZ204"/>
  <c r="AZ120"/>
  <c r="AZ81"/>
  <c r="AZ96"/>
  <c r="AZ173"/>
  <c r="AZ88"/>
  <c r="AZ83"/>
  <c r="AZ176"/>
  <c r="AZ162"/>
  <c r="AZ111"/>
  <c r="AZ67"/>
  <c r="AZ206"/>
  <c r="AZ82"/>
  <c r="AZ59"/>
  <c r="AZ103"/>
  <c r="BM139"/>
  <c r="AY139"/>
  <c r="AW139"/>
  <c r="AV139"/>
  <c r="AU120"/>
  <c r="AU121" s="1"/>
  <c r="AS95"/>
  <c r="AS117"/>
  <c r="AS76"/>
  <c r="AS90"/>
  <c r="AS167"/>
  <c r="AS69"/>
  <c r="AS50"/>
  <c r="AS111"/>
  <c r="AS162"/>
  <c r="AS75"/>
  <c r="AR120"/>
  <c r="AR49"/>
  <c r="AR90"/>
  <c r="AR66"/>
  <c r="AR68"/>
  <c r="AR172"/>
  <c r="AR168"/>
  <c r="AR52"/>
  <c r="AR105"/>
  <c r="AR202"/>
  <c r="AR206"/>
  <c r="AR143"/>
  <c r="AR149"/>
  <c r="AR110"/>
  <c r="AR69"/>
  <c r="AR169"/>
  <c r="AR84"/>
  <c r="AQ177"/>
  <c r="AQ110"/>
  <c r="AQ111"/>
  <c r="AQ117"/>
  <c r="AQ49"/>
  <c r="AQ51"/>
  <c r="AQ52"/>
  <c r="AQ58"/>
  <c r="AQ178"/>
  <c r="AQ173"/>
  <c r="AQ138"/>
  <c r="AQ69"/>
  <c r="AQ79"/>
  <c r="AQ170"/>
  <c r="AQ77"/>
  <c r="AQ150"/>
  <c r="AQ176"/>
  <c r="AQ90"/>
  <c r="AQ84"/>
  <c r="AQ60"/>
  <c r="AQ81"/>
  <c r="AQ95"/>
  <c r="AQ89"/>
  <c r="AQ197"/>
  <c r="AQ128"/>
  <c r="AQ130" s="1"/>
  <c r="AQ76"/>
  <c r="AQ47"/>
  <c r="AO139"/>
  <c r="AN53"/>
  <c r="AN100" s="1"/>
  <c r="AM195"/>
  <c r="AM176"/>
  <c r="AM91"/>
  <c r="AM163"/>
  <c r="AM167"/>
  <c r="AM172"/>
  <c r="AM56"/>
  <c r="AM138"/>
  <c r="AM65"/>
  <c r="AM203"/>
  <c r="AM51"/>
  <c r="AM117"/>
  <c r="AM205"/>
  <c r="AM83"/>
  <c r="AM96"/>
  <c r="AM150"/>
  <c r="AM71"/>
  <c r="AM103"/>
  <c r="AM157"/>
  <c r="AM105"/>
  <c r="AM170"/>
  <c r="AM139"/>
  <c r="AM177"/>
  <c r="AL95"/>
  <c r="AL205"/>
  <c r="AL60"/>
  <c r="AL91"/>
  <c r="AL206"/>
  <c r="AL174"/>
  <c r="AL175"/>
  <c r="AL77"/>
  <c r="AL74"/>
  <c r="AL90"/>
  <c r="AL89"/>
  <c r="AL55"/>
  <c r="AL108"/>
  <c r="AL172"/>
  <c r="AL50"/>
  <c r="AL59"/>
  <c r="AL128"/>
  <c r="AL130" s="1"/>
  <c r="AL92"/>
  <c r="AL120"/>
  <c r="AK179"/>
  <c r="AK100"/>
  <c r="AK114" s="1"/>
  <c r="AK159"/>
  <c r="R139"/>
  <c r="AK209"/>
  <c r="BV114"/>
  <c r="BV181"/>
  <c r="BV183" s="1"/>
  <c r="BV185" s="1"/>
  <c r="BV189" s="1"/>
  <c r="BV209"/>
  <c r="DA207"/>
  <c r="CZ207"/>
  <c r="CY207"/>
  <c r="CX207"/>
  <c r="CW207"/>
  <c r="CV207"/>
  <c r="CU207"/>
  <c r="DA199"/>
  <c r="CZ199"/>
  <c r="CY199"/>
  <c r="CX199"/>
  <c r="CX209" s="1"/>
  <c r="CW199"/>
  <c r="CV199"/>
  <c r="CU199"/>
  <c r="CU209" s="1"/>
  <c r="DA179"/>
  <c r="CZ179"/>
  <c r="CY179"/>
  <c r="CX179"/>
  <c r="CW179"/>
  <c r="CV179"/>
  <c r="CU179"/>
  <c r="DA164"/>
  <c r="CZ164"/>
  <c r="CY164"/>
  <c r="CX164"/>
  <c r="CW164"/>
  <c r="CV164"/>
  <c r="CU164"/>
  <c r="DA159"/>
  <c r="CZ159"/>
  <c r="CY159"/>
  <c r="CX159"/>
  <c r="CW159"/>
  <c r="CV159"/>
  <c r="CU159"/>
  <c r="DA152"/>
  <c r="CZ152"/>
  <c r="CY152"/>
  <c r="CX152"/>
  <c r="CW152"/>
  <c r="CV152"/>
  <c r="CU152"/>
  <c r="DA146"/>
  <c r="CZ146"/>
  <c r="CY146"/>
  <c r="CW146"/>
  <c r="CV146"/>
  <c r="CU146"/>
  <c r="DA130"/>
  <c r="CZ130"/>
  <c r="CY130"/>
  <c r="CX130"/>
  <c r="CW130"/>
  <c r="CV130"/>
  <c r="CU130"/>
  <c r="DA125"/>
  <c r="CZ125"/>
  <c r="CY125"/>
  <c r="CX125"/>
  <c r="CW125"/>
  <c r="CV125"/>
  <c r="CU125"/>
  <c r="DA121"/>
  <c r="CZ121"/>
  <c r="CY121"/>
  <c r="CX121"/>
  <c r="CW121"/>
  <c r="CV121"/>
  <c r="CU121"/>
  <c r="DA112"/>
  <c r="CZ112"/>
  <c r="CY112"/>
  <c r="CX112"/>
  <c r="CW112"/>
  <c r="CV112"/>
  <c r="CU112"/>
  <c r="DA100"/>
  <c r="CZ100"/>
  <c r="CY100"/>
  <c r="CX100"/>
  <c r="CW100"/>
  <c r="CV100"/>
  <c r="CU100"/>
  <c r="CS207"/>
  <c r="CQ207"/>
  <c r="CP207"/>
  <c r="CO207"/>
  <c r="CN207"/>
  <c r="CM207"/>
  <c r="CL207"/>
  <c r="CK207"/>
  <c r="CJ207"/>
  <c r="CI207"/>
  <c r="BU207"/>
  <c r="CS199"/>
  <c r="CQ199"/>
  <c r="CP199"/>
  <c r="CO199"/>
  <c r="CN199"/>
  <c r="CM199"/>
  <c r="CL199"/>
  <c r="CK199"/>
  <c r="CJ199"/>
  <c r="CI199"/>
  <c r="CI209" s="1"/>
  <c r="BU199"/>
  <c r="BU209" s="1"/>
  <c r="CS179"/>
  <c r="CQ179"/>
  <c r="CP179"/>
  <c r="CO179"/>
  <c r="CN179"/>
  <c r="CM179"/>
  <c r="CL179"/>
  <c r="CK179"/>
  <c r="CJ179"/>
  <c r="CI179"/>
  <c r="BU179"/>
  <c r="CS164"/>
  <c r="CQ164"/>
  <c r="CP164"/>
  <c r="CO164"/>
  <c r="CN164"/>
  <c r="CM164"/>
  <c r="CL164"/>
  <c r="CK164"/>
  <c r="CJ164"/>
  <c r="CI164"/>
  <c r="BU164"/>
  <c r="CS159"/>
  <c r="CQ159"/>
  <c r="CP159"/>
  <c r="CO159"/>
  <c r="CN159"/>
  <c r="CM159"/>
  <c r="CL159"/>
  <c r="CK159"/>
  <c r="CJ159"/>
  <c r="CI159"/>
  <c r="BU159"/>
  <c r="CS152"/>
  <c r="CQ152"/>
  <c r="CP152"/>
  <c r="CO152"/>
  <c r="CN152"/>
  <c r="CM152"/>
  <c r="CL152"/>
  <c r="CK152"/>
  <c r="CJ152"/>
  <c r="CI152"/>
  <c r="BU152"/>
  <c r="CS146"/>
  <c r="CQ146"/>
  <c r="CP146"/>
  <c r="CO146"/>
  <c r="CN146"/>
  <c r="CM146"/>
  <c r="CL146"/>
  <c r="CK146"/>
  <c r="CJ146"/>
  <c r="CI146"/>
  <c r="BU146"/>
  <c r="CS130"/>
  <c r="CR130"/>
  <c r="CQ130"/>
  <c r="CP130"/>
  <c r="CO130"/>
  <c r="CN130"/>
  <c r="CM130"/>
  <c r="CL130"/>
  <c r="CK130"/>
  <c r="CJ130"/>
  <c r="CI130"/>
  <c r="CH130"/>
  <c r="CF130"/>
  <c r="CE130"/>
  <c r="CC130"/>
  <c r="CB130"/>
  <c r="CA130"/>
  <c r="BY130"/>
  <c r="BU130"/>
  <c r="CS125"/>
  <c r="CR125"/>
  <c r="CQ125"/>
  <c r="CP125"/>
  <c r="CO125"/>
  <c r="CN125"/>
  <c r="CM125"/>
  <c r="CL125"/>
  <c r="CK125"/>
  <c r="CJ125"/>
  <c r="CI125"/>
  <c r="CD125"/>
  <c r="CC125"/>
  <c r="CA125"/>
  <c r="BZ125"/>
  <c r="BY125"/>
  <c r="BW125"/>
  <c r="BU125"/>
  <c r="CS121"/>
  <c r="CQ121"/>
  <c r="CP121"/>
  <c r="CO121"/>
  <c r="CN121"/>
  <c r="CM121"/>
  <c r="CL121"/>
  <c r="CK121"/>
  <c r="CJ121"/>
  <c r="CI121"/>
  <c r="CG121"/>
  <c r="BU121"/>
  <c r="CP112"/>
  <c r="CN112"/>
  <c r="CL112"/>
  <c r="CJ112"/>
  <c r="CI112"/>
  <c r="BU112"/>
  <c r="CS100"/>
  <c r="CQ100"/>
  <c r="CP100"/>
  <c r="CO100"/>
  <c r="CN100"/>
  <c r="CM100"/>
  <c r="CL100"/>
  <c r="CK100"/>
  <c r="CJ100"/>
  <c r="CI100"/>
  <c r="BU100"/>
  <c r="BP207"/>
  <c r="BO207"/>
  <c r="BN207"/>
  <c r="BM207"/>
  <c r="BP199"/>
  <c r="BO199"/>
  <c r="BN199"/>
  <c r="BN209" s="1"/>
  <c r="BM199"/>
  <c r="BP179"/>
  <c r="BO179"/>
  <c r="BN179"/>
  <c r="BM179"/>
  <c r="BP164"/>
  <c r="BO164"/>
  <c r="BN164"/>
  <c r="BM164"/>
  <c r="BP159"/>
  <c r="BO159"/>
  <c r="BN159"/>
  <c r="BM159"/>
  <c r="BP152"/>
  <c r="BO152"/>
  <c r="BN152"/>
  <c r="BM152"/>
  <c r="BP146"/>
  <c r="BO146"/>
  <c r="BN146"/>
  <c r="BM146"/>
  <c r="BR130"/>
  <c r="BP130"/>
  <c r="BO130"/>
  <c r="BN130"/>
  <c r="BM130"/>
  <c r="BP125"/>
  <c r="BO125"/>
  <c r="BN125"/>
  <c r="BM125"/>
  <c r="BP121"/>
  <c r="BO121"/>
  <c r="BN121"/>
  <c r="BM121"/>
  <c r="BP112"/>
  <c r="BO112"/>
  <c r="BN112"/>
  <c r="BM112"/>
  <c r="BP100"/>
  <c r="BO100"/>
  <c r="BN100"/>
  <c r="BK207"/>
  <c r="BK199"/>
  <c r="BK179"/>
  <c r="BK164"/>
  <c r="BK159"/>
  <c r="BK152"/>
  <c r="BK146"/>
  <c r="BK130"/>
  <c r="BK125"/>
  <c r="BK121"/>
  <c r="BK112"/>
  <c r="BK100"/>
  <c r="BG207"/>
  <c r="BE207"/>
  <c r="BC207"/>
  <c r="BF207"/>
  <c r="BD207"/>
  <c r="BG199"/>
  <c r="BE199"/>
  <c r="BC199"/>
  <c r="BF199"/>
  <c r="BD199"/>
  <c r="BG179"/>
  <c r="BF179"/>
  <c r="BE179"/>
  <c r="BD179"/>
  <c r="BC179"/>
  <c r="BG164"/>
  <c r="BF164"/>
  <c r="BE164"/>
  <c r="BD164"/>
  <c r="BC164"/>
  <c r="BG159"/>
  <c r="BF159"/>
  <c r="BE159"/>
  <c r="BD159"/>
  <c r="BC159"/>
  <c r="BG152"/>
  <c r="BF152"/>
  <c r="BE152"/>
  <c r="BD152"/>
  <c r="BC152"/>
  <c r="BG146"/>
  <c r="BF146"/>
  <c r="BC146"/>
  <c r="BG130"/>
  <c r="BF130"/>
  <c r="BE130"/>
  <c r="BD130"/>
  <c r="BC130"/>
  <c r="BG125"/>
  <c r="BE125"/>
  <c r="BC125"/>
  <c r="BF125"/>
  <c r="BD125"/>
  <c r="BG121"/>
  <c r="BF121"/>
  <c r="BE121"/>
  <c r="BD121"/>
  <c r="BC121"/>
  <c r="BG112"/>
  <c r="BF112"/>
  <c r="BE112"/>
  <c r="BD112"/>
  <c r="BC112"/>
  <c r="BG100"/>
  <c r="BF100"/>
  <c r="BE100"/>
  <c r="BD100"/>
  <c r="BC100"/>
  <c r="BA207"/>
  <c r="AY207"/>
  <c r="AX207"/>
  <c r="AW207"/>
  <c r="AV207"/>
  <c r="AU207"/>
  <c r="AT207"/>
  <c r="AY199"/>
  <c r="AW199"/>
  <c r="AW209" s="1"/>
  <c r="BA199"/>
  <c r="AX199"/>
  <c r="AT199"/>
  <c r="AY179"/>
  <c r="AX179"/>
  <c r="AW179"/>
  <c r="AV179"/>
  <c r="AU179"/>
  <c r="AT179"/>
  <c r="BA164"/>
  <c r="AZ164"/>
  <c r="AY164"/>
  <c r="AX164"/>
  <c r="AW164"/>
  <c r="AV164"/>
  <c r="AU164"/>
  <c r="AT164"/>
  <c r="BA159"/>
  <c r="AY159"/>
  <c r="AX159"/>
  <c r="AW159"/>
  <c r="AV159"/>
  <c r="AU159"/>
  <c r="AT159"/>
  <c r="BA152"/>
  <c r="AY152"/>
  <c r="AX152"/>
  <c r="AW152"/>
  <c r="AV152"/>
  <c r="AU152"/>
  <c r="AT152"/>
  <c r="BA146"/>
  <c r="AY146"/>
  <c r="AX146"/>
  <c r="AW146"/>
  <c r="AV146"/>
  <c r="AU146"/>
  <c r="AT146"/>
  <c r="BA130"/>
  <c r="AZ130"/>
  <c r="AY130"/>
  <c r="AX130"/>
  <c r="AW130"/>
  <c r="AV130"/>
  <c r="AU130"/>
  <c r="AT130"/>
  <c r="AS130"/>
  <c r="AR130"/>
  <c r="BA125"/>
  <c r="AY125"/>
  <c r="AW125"/>
  <c r="AU125"/>
  <c r="AS125"/>
  <c r="AQ125"/>
  <c r="AZ125"/>
  <c r="AX125"/>
  <c r="AV125"/>
  <c r="AT125"/>
  <c r="BA121"/>
  <c r="AY121"/>
  <c r="AX121"/>
  <c r="AW121"/>
  <c r="AV121"/>
  <c r="AT121"/>
  <c r="BA112"/>
  <c r="AY112"/>
  <c r="AX112"/>
  <c r="AW112"/>
  <c r="AV112"/>
  <c r="AU112"/>
  <c r="AT112"/>
  <c r="BA100"/>
  <c r="AY100"/>
  <c r="AW100"/>
  <c r="AU100"/>
  <c r="AT100"/>
  <c r="AO207"/>
  <c r="AN207"/>
  <c r="AD207"/>
  <c r="AC207"/>
  <c r="AO199"/>
  <c r="AO209" s="1"/>
  <c r="AN199"/>
  <c r="AD199"/>
  <c r="AC199"/>
  <c r="AO179"/>
  <c r="AN179"/>
  <c r="AD179"/>
  <c r="AC179"/>
  <c r="AO164"/>
  <c r="AN164"/>
  <c r="AD164"/>
  <c r="AC164"/>
  <c r="AO159"/>
  <c r="AN159"/>
  <c r="AD159"/>
  <c r="AC159"/>
  <c r="AO152"/>
  <c r="AN152"/>
  <c r="AD152"/>
  <c r="AC152"/>
  <c r="AO146"/>
  <c r="AN146"/>
  <c r="AD146"/>
  <c r="AC146"/>
  <c r="AO130"/>
  <c r="AN130"/>
  <c r="AD130"/>
  <c r="AC130"/>
  <c r="AO125"/>
  <c r="AN125"/>
  <c r="AL125"/>
  <c r="AD125"/>
  <c r="AC125"/>
  <c r="AO121"/>
  <c r="AD121"/>
  <c r="AC121"/>
  <c r="AO112"/>
  <c r="AN112"/>
  <c r="AD112"/>
  <c r="AC112"/>
  <c r="AO100"/>
  <c r="AD100"/>
  <c r="AC100"/>
  <c r="S207"/>
  <c r="R207"/>
  <c r="S199"/>
  <c r="R199"/>
  <c r="S179"/>
  <c r="R179"/>
  <c r="S164"/>
  <c r="R164"/>
  <c r="S159"/>
  <c r="R159"/>
  <c r="S152"/>
  <c r="R152"/>
  <c r="S146"/>
  <c r="R146"/>
  <c r="S130"/>
  <c r="R130"/>
  <c r="S125"/>
  <c r="R125"/>
  <c r="S121"/>
  <c r="R121"/>
  <c r="S112"/>
  <c r="R112"/>
  <c r="S100"/>
  <c r="R100"/>
  <c r="Q206"/>
  <c r="Q205"/>
  <c r="Q204"/>
  <c r="Q203"/>
  <c r="Q202"/>
  <c r="Q197"/>
  <c r="Q196"/>
  <c r="Q194"/>
  <c r="Q178"/>
  <c r="Q177"/>
  <c r="Q176"/>
  <c r="Q174"/>
  <c r="Q173"/>
  <c r="Q172"/>
  <c r="Q171"/>
  <c r="Q167"/>
  <c r="Q163"/>
  <c r="Q157"/>
  <c r="Q150"/>
  <c r="Q149"/>
  <c r="Q145"/>
  <c r="Q143"/>
  <c r="Q142"/>
  <c r="Q129"/>
  <c r="Q128"/>
  <c r="Q120"/>
  <c r="Q111"/>
  <c r="Q110"/>
  <c r="Q109"/>
  <c r="Q108"/>
  <c r="Q107"/>
  <c r="Q104"/>
  <c r="Q99"/>
  <c r="Q98"/>
  <c r="Q95"/>
  <c r="Q94"/>
  <c r="Q93"/>
  <c r="Q91"/>
  <c r="Q89"/>
  <c r="Q88"/>
  <c r="Q87"/>
  <c r="Q86"/>
  <c r="Q85"/>
  <c r="Q84"/>
  <c r="Q82"/>
  <c r="Q81"/>
  <c r="Q80"/>
  <c r="Q79"/>
  <c r="Q78"/>
  <c r="Q77"/>
  <c r="Q76"/>
  <c r="Q75"/>
  <c r="Q74"/>
  <c r="Q73"/>
  <c r="Q71"/>
  <c r="Q70"/>
  <c r="Q69"/>
  <c r="Q68"/>
  <c r="Q66"/>
  <c r="Q65"/>
  <c r="Q60"/>
  <c r="Q57"/>
  <c r="Q56"/>
  <c r="Q55"/>
  <c r="Q53"/>
  <c r="Q52"/>
  <c r="Q51"/>
  <c r="Q50"/>
  <c r="Q49"/>
  <c r="Q10"/>
  <c r="DA218"/>
  <c r="CZ218"/>
  <c r="CY218"/>
  <c r="CX218"/>
  <c r="CW218"/>
  <c r="CV218"/>
  <c r="CU218"/>
  <c r="DA217"/>
  <c r="CZ217"/>
  <c r="CY217"/>
  <c r="CX217"/>
  <c r="CW217"/>
  <c r="CV217"/>
  <c r="CU217"/>
  <c r="AJ218"/>
  <c r="AI218"/>
  <c r="AH218"/>
  <c r="AG218"/>
  <c r="AF218"/>
  <c r="AE218"/>
  <c r="AJ217"/>
  <c r="AI217"/>
  <c r="AH217"/>
  <c r="AG217"/>
  <c r="AF217"/>
  <c r="AE217"/>
  <c r="Q218"/>
  <c r="Q217"/>
  <c r="CC207" l="1"/>
  <c r="AF215"/>
  <c r="AF191"/>
  <c r="AJ215"/>
  <c r="AJ191"/>
  <c r="AG215"/>
  <c r="AG191"/>
  <c r="AH215"/>
  <c r="AH191"/>
  <c r="AE215"/>
  <c r="AE191"/>
  <c r="AI215"/>
  <c r="AI191"/>
  <c r="V215"/>
  <c r="V191"/>
  <c r="Z215"/>
  <c r="Z191"/>
  <c r="T215"/>
  <c r="T191"/>
  <c r="X215"/>
  <c r="X191"/>
  <c r="AB215"/>
  <c r="AB191"/>
  <c r="U215"/>
  <c r="U191"/>
  <c r="Y215"/>
  <c r="Y191"/>
  <c r="W215"/>
  <c r="W191"/>
  <c r="AA215"/>
  <c r="AA191"/>
  <c r="BW130"/>
  <c r="CZ209"/>
  <c r="CX142"/>
  <c r="CX146" s="1"/>
  <c r="CV209"/>
  <c r="CS209"/>
  <c r="CR78"/>
  <c r="CR90"/>
  <c r="CR63"/>
  <c r="CR65"/>
  <c r="CR157"/>
  <c r="CR72"/>
  <c r="CR149"/>
  <c r="CR152" s="1"/>
  <c r="CR198"/>
  <c r="CR74"/>
  <c r="CR84"/>
  <c r="CR167"/>
  <c r="CR173"/>
  <c r="CR64"/>
  <c r="CR96"/>
  <c r="CR53"/>
  <c r="CR91"/>
  <c r="CR76"/>
  <c r="CR174"/>
  <c r="CR93"/>
  <c r="CR80"/>
  <c r="CR111"/>
  <c r="CR92"/>
  <c r="CR69"/>
  <c r="CR54"/>
  <c r="CR196"/>
  <c r="CR81"/>
  <c r="CR85"/>
  <c r="CR95"/>
  <c r="CR178"/>
  <c r="CR144"/>
  <c r="CR52"/>
  <c r="CR77"/>
  <c r="CR71"/>
  <c r="CR83"/>
  <c r="CR205"/>
  <c r="CR175"/>
  <c r="CR87"/>
  <c r="CR170"/>
  <c r="CR172"/>
  <c r="CR62"/>
  <c r="CR155"/>
  <c r="CR89"/>
  <c r="CR163"/>
  <c r="CR79"/>
  <c r="CR158"/>
  <c r="CR162"/>
  <c r="CR164" s="1"/>
  <c r="CR97"/>
  <c r="CQ209"/>
  <c r="CN209"/>
  <c r="CL209"/>
  <c r="CJ209"/>
  <c r="CH52"/>
  <c r="CH74"/>
  <c r="CH71"/>
  <c r="CH53"/>
  <c r="CH163"/>
  <c r="CH79"/>
  <c r="CH77"/>
  <c r="CH67"/>
  <c r="CH149"/>
  <c r="CH152" s="1"/>
  <c r="CH142"/>
  <c r="CH172"/>
  <c r="CH58"/>
  <c r="CH68"/>
  <c r="CH80"/>
  <c r="CH81"/>
  <c r="CH69"/>
  <c r="CH171"/>
  <c r="CH202"/>
  <c r="CH198"/>
  <c r="CH120"/>
  <c r="CH56"/>
  <c r="CH205"/>
  <c r="CH143"/>
  <c r="CH118"/>
  <c r="CH121" s="1"/>
  <c r="CH63"/>
  <c r="CH109"/>
  <c r="CH112" s="1"/>
  <c r="CH72"/>
  <c r="CH60"/>
  <c r="CH177"/>
  <c r="CH73"/>
  <c r="CH61"/>
  <c r="CH84"/>
  <c r="CH66"/>
  <c r="CH65"/>
  <c r="CH178"/>
  <c r="CH196"/>
  <c r="CH98"/>
  <c r="CH51"/>
  <c r="CH83"/>
  <c r="CG62"/>
  <c r="CG75"/>
  <c r="CG170"/>
  <c r="CG196"/>
  <c r="CG99"/>
  <c r="CG49"/>
  <c r="CG178"/>
  <c r="CG68"/>
  <c r="CG93"/>
  <c r="CG174"/>
  <c r="CG204"/>
  <c r="CG149"/>
  <c r="CG59"/>
  <c r="CG198"/>
  <c r="CG78"/>
  <c r="CG71"/>
  <c r="CG52"/>
  <c r="CG172"/>
  <c r="CG203"/>
  <c r="CG205"/>
  <c r="CG65"/>
  <c r="CG197"/>
  <c r="CG67"/>
  <c r="CG176"/>
  <c r="CG90"/>
  <c r="CG202"/>
  <c r="CG124"/>
  <c r="CG125" s="1"/>
  <c r="CG97"/>
  <c r="CG73"/>
  <c r="CG66"/>
  <c r="CG158"/>
  <c r="CG63"/>
  <c r="CG58"/>
  <c r="CG163"/>
  <c r="CG74"/>
  <c r="CG177"/>
  <c r="CG87"/>
  <c r="CG50"/>
  <c r="CG51"/>
  <c r="CG60"/>
  <c r="CG171"/>
  <c r="CG48"/>
  <c r="CG109"/>
  <c r="CG72"/>
  <c r="CG143"/>
  <c r="CG88"/>
  <c r="CG175"/>
  <c r="CG91"/>
  <c r="CG83"/>
  <c r="CG173"/>
  <c r="CG92"/>
  <c r="CG89"/>
  <c r="CG86"/>
  <c r="CG54"/>
  <c r="CG108"/>
  <c r="CG112" s="1"/>
  <c r="CG94"/>
  <c r="CG79"/>
  <c r="CF173"/>
  <c r="CF170"/>
  <c r="CF176"/>
  <c r="CF47"/>
  <c r="CF95"/>
  <c r="CF99"/>
  <c r="CF88"/>
  <c r="CF194"/>
  <c r="CF177"/>
  <c r="CF85"/>
  <c r="CF167"/>
  <c r="CF150"/>
  <c r="CF143"/>
  <c r="CF118"/>
  <c r="CF80"/>
  <c r="CF98"/>
  <c r="CF81"/>
  <c r="CF117"/>
  <c r="CF76"/>
  <c r="CF92"/>
  <c r="CF198"/>
  <c r="CF120"/>
  <c r="CF79"/>
  <c r="CF156"/>
  <c r="CF162"/>
  <c r="CF111"/>
  <c r="CF62"/>
  <c r="CF163"/>
  <c r="CF197"/>
  <c r="CF54"/>
  <c r="CF158"/>
  <c r="CF78"/>
  <c r="CF68"/>
  <c r="CF57"/>
  <c r="CF90"/>
  <c r="CF84"/>
  <c r="CF66"/>
  <c r="CF61"/>
  <c r="CF83"/>
  <c r="CF51"/>
  <c r="CF72"/>
  <c r="CF70"/>
  <c r="CF53"/>
  <c r="CF94"/>
  <c r="CF73"/>
  <c r="CF69"/>
  <c r="CF109"/>
  <c r="CF48"/>
  <c r="CF55"/>
  <c r="CF171"/>
  <c r="CF206"/>
  <c r="CF172"/>
  <c r="CF63"/>
  <c r="CF49"/>
  <c r="CF110"/>
  <c r="CF106"/>
  <c r="CE69"/>
  <c r="CE87"/>
  <c r="CE81"/>
  <c r="CE47"/>
  <c r="CE62"/>
  <c r="CE50"/>
  <c r="CE197"/>
  <c r="CE174"/>
  <c r="CE173"/>
  <c r="CE109"/>
  <c r="CE117"/>
  <c r="CE98"/>
  <c r="CE119"/>
  <c r="CE158"/>
  <c r="CE90"/>
  <c r="CE107"/>
  <c r="CE80"/>
  <c r="CE55"/>
  <c r="CE52"/>
  <c r="CE93"/>
  <c r="CE63"/>
  <c r="CE144"/>
  <c r="CE108"/>
  <c r="CE78"/>
  <c r="CE118"/>
  <c r="CE66"/>
  <c r="CE86"/>
  <c r="CE61"/>
  <c r="CE51"/>
  <c r="CE202"/>
  <c r="CE207" s="1"/>
  <c r="CE76"/>
  <c r="CE99"/>
  <c r="CE145"/>
  <c r="CE84"/>
  <c r="CE196"/>
  <c r="CE74"/>
  <c r="CE111"/>
  <c r="CE56"/>
  <c r="CE171"/>
  <c r="CE120"/>
  <c r="CE83"/>
  <c r="CE194"/>
  <c r="CE53"/>
  <c r="CE92"/>
  <c r="CE58"/>
  <c r="CE65"/>
  <c r="CE70"/>
  <c r="CE57"/>
  <c r="CE82"/>
  <c r="CE77"/>
  <c r="CE177"/>
  <c r="CE94"/>
  <c r="CE89"/>
  <c r="CE198"/>
  <c r="CE73"/>
  <c r="CE75"/>
  <c r="CE49"/>
  <c r="CE142"/>
  <c r="CE170"/>
  <c r="CD178"/>
  <c r="CD207"/>
  <c r="CD170"/>
  <c r="CD84"/>
  <c r="CD150"/>
  <c r="CD90"/>
  <c r="CD176"/>
  <c r="CD70"/>
  <c r="CD51"/>
  <c r="CD85"/>
  <c r="CD174"/>
  <c r="CD59"/>
  <c r="CD82"/>
  <c r="CD74"/>
  <c r="CD177"/>
  <c r="CD75"/>
  <c r="CD118"/>
  <c r="CD119"/>
  <c r="CD54"/>
  <c r="CD95"/>
  <c r="CD158"/>
  <c r="CD50"/>
  <c r="CD73"/>
  <c r="CD93"/>
  <c r="CD55"/>
  <c r="CD60"/>
  <c r="CD88"/>
  <c r="CD97"/>
  <c r="CD77"/>
  <c r="CD86"/>
  <c r="CD105"/>
  <c r="CD98"/>
  <c r="CD65"/>
  <c r="CD94"/>
  <c r="CD111"/>
  <c r="CD175"/>
  <c r="CD96"/>
  <c r="CD157"/>
  <c r="CD109"/>
  <c r="CD62"/>
  <c r="CD204"/>
  <c r="CD69"/>
  <c r="CD155"/>
  <c r="CD92"/>
  <c r="CD167"/>
  <c r="CD66"/>
  <c r="CD138"/>
  <c r="CD196"/>
  <c r="CD76"/>
  <c r="CD110"/>
  <c r="CD91"/>
  <c r="CD169"/>
  <c r="CC168"/>
  <c r="CC144"/>
  <c r="CC92"/>
  <c r="CC94"/>
  <c r="CC73"/>
  <c r="CC169"/>
  <c r="CC78"/>
  <c r="CC173"/>
  <c r="CC105"/>
  <c r="CC143"/>
  <c r="CC82"/>
  <c r="CC49"/>
  <c r="CC64"/>
  <c r="CC63"/>
  <c r="CC89"/>
  <c r="CC79"/>
  <c r="CC86"/>
  <c r="CC156"/>
  <c r="CC70"/>
  <c r="CC61"/>
  <c r="CC81"/>
  <c r="CC68"/>
  <c r="CC109"/>
  <c r="CC76"/>
  <c r="CC172"/>
  <c r="CC137"/>
  <c r="CC139" s="1"/>
  <c r="CC90"/>
  <c r="CC47"/>
  <c r="CC69"/>
  <c r="CC150"/>
  <c r="CC66"/>
  <c r="CC84"/>
  <c r="CC80"/>
  <c r="CC108"/>
  <c r="CC163"/>
  <c r="CC75"/>
  <c r="CC120"/>
  <c r="CC93"/>
  <c r="CC107"/>
  <c r="CC53"/>
  <c r="CC98"/>
  <c r="CC162"/>
  <c r="CC164" s="1"/>
  <c r="CC51"/>
  <c r="CC54"/>
  <c r="CB158"/>
  <c r="CB53"/>
  <c r="CB70"/>
  <c r="CB175"/>
  <c r="CB138"/>
  <c r="CB61"/>
  <c r="CB178"/>
  <c r="CB57"/>
  <c r="CB86"/>
  <c r="CB197"/>
  <c r="CB169"/>
  <c r="CB85"/>
  <c r="CB195"/>
  <c r="CB144"/>
  <c r="CB117"/>
  <c r="CB52"/>
  <c r="CB68"/>
  <c r="CB155"/>
  <c r="CB159" s="1"/>
  <c r="CB176"/>
  <c r="CB54"/>
  <c r="CB168"/>
  <c r="CB58"/>
  <c r="CB87"/>
  <c r="CB108"/>
  <c r="CB93"/>
  <c r="CB170"/>
  <c r="CB90"/>
  <c r="CB194"/>
  <c r="CB137"/>
  <c r="CB79"/>
  <c r="CB150"/>
  <c r="CB172"/>
  <c r="CB55"/>
  <c r="CB174"/>
  <c r="CB205"/>
  <c r="CB81"/>
  <c r="CB48"/>
  <c r="CB196"/>
  <c r="CB67"/>
  <c r="CB104"/>
  <c r="CB75"/>
  <c r="CB94"/>
  <c r="CB206"/>
  <c r="CB88"/>
  <c r="CB106"/>
  <c r="CB84"/>
  <c r="CB69"/>
  <c r="CB62"/>
  <c r="CB66"/>
  <c r="CB145"/>
  <c r="CB73"/>
  <c r="CB65"/>
  <c r="CB157"/>
  <c r="CB80"/>
  <c r="CB118"/>
  <c r="CB98"/>
  <c r="CB105"/>
  <c r="CB107"/>
  <c r="CB143"/>
  <c r="CA88"/>
  <c r="CA156"/>
  <c r="CA55"/>
  <c r="CA145"/>
  <c r="CA86"/>
  <c r="CA178"/>
  <c r="CA78"/>
  <c r="CA196"/>
  <c r="CA80"/>
  <c r="CA84"/>
  <c r="CA107"/>
  <c r="CA98"/>
  <c r="CA197"/>
  <c r="CA63"/>
  <c r="CA90"/>
  <c r="CA172"/>
  <c r="CA94"/>
  <c r="CA51"/>
  <c r="CA203"/>
  <c r="CA60"/>
  <c r="CA194"/>
  <c r="CA91"/>
  <c r="CA70"/>
  <c r="CA76"/>
  <c r="CA69"/>
  <c r="CA157"/>
  <c r="CA64"/>
  <c r="CA170"/>
  <c r="CA50"/>
  <c r="CA120"/>
  <c r="CA176"/>
  <c r="CA174"/>
  <c r="CA144"/>
  <c r="CA71"/>
  <c r="CA83"/>
  <c r="CA205"/>
  <c r="CA171"/>
  <c r="CA168"/>
  <c r="CA96"/>
  <c r="CA138"/>
  <c r="CA97"/>
  <c r="CA52"/>
  <c r="CA195"/>
  <c r="CA85"/>
  <c r="CA87"/>
  <c r="CA61"/>
  <c r="CA92"/>
  <c r="CA58"/>
  <c r="CA158"/>
  <c r="CA111"/>
  <c r="CA119"/>
  <c r="BZ197"/>
  <c r="BZ87"/>
  <c r="BZ83"/>
  <c r="BZ55"/>
  <c r="BZ91"/>
  <c r="BZ67"/>
  <c r="BZ158"/>
  <c r="BZ171"/>
  <c r="BZ175"/>
  <c r="BZ172"/>
  <c r="BZ178"/>
  <c r="BZ105"/>
  <c r="BZ195"/>
  <c r="BZ92"/>
  <c r="BZ47"/>
  <c r="BZ156"/>
  <c r="BZ173"/>
  <c r="BZ78"/>
  <c r="BZ162"/>
  <c r="BZ128"/>
  <c r="BZ130" s="1"/>
  <c r="BZ177"/>
  <c r="BZ57"/>
  <c r="BZ204"/>
  <c r="BZ69"/>
  <c r="BZ52"/>
  <c r="BZ48"/>
  <c r="BZ81"/>
  <c r="BZ58"/>
  <c r="BZ63"/>
  <c r="BZ144"/>
  <c r="BZ168"/>
  <c r="BZ143"/>
  <c r="BZ206"/>
  <c r="BZ59"/>
  <c r="BZ70"/>
  <c r="BZ75"/>
  <c r="BZ198"/>
  <c r="BZ88"/>
  <c r="BZ85"/>
  <c r="BZ61"/>
  <c r="BZ74"/>
  <c r="BZ205"/>
  <c r="BZ64"/>
  <c r="BZ84"/>
  <c r="BZ79"/>
  <c r="BZ163"/>
  <c r="BZ99"/>
  <c r="BZ68"/>
  <c r="BZ108"/>
  <c r="BX61"/>
  <c r="BX99"/>
  <c r="BX197"/>
  <c r="BX110"/>
  <c r="BX204"/>
  <c r="BY55"/>
  <c r="BY52"/>
  <c r="BY197"/>
  <c r="BY94"/>
  <c r="BY170"/>
  <c r="BY50"/>
  <c r="BY93"/>
  <c r="BY138"/>
  <c r="BY177"/>
  <c r="BY64"/>
  <c r="BY61"/>
  <c r="BY84"/>
  <c r="BY69"/>
  <c r="BY118"/>
  <c r="BY51"/>
  <c r="BY56"/>
  <c r="BY137"/>
  <c r="BY176"/>
  <c r="BY162"/>
  <c r="BY164" s="1"/>
  <c r="BY198"/>
  <c r="BY95"/>
  <c r="BY59"/>
  <c r="BY54"/>
  <c r="BY173"/>
  <c r="BY96"/>
  <c r="BY178"/>
  <c r="BY76"/>
  <c r="BY57"/>
  <c r="BY60"/>
  <c r="BY169"/>
  <c r="BY72"/>
  <c r="BY85"/>
  <c r="BY203"/>
  <c r="BY49"/>
  <c r="BY109"/>
  <c r="BY157"/>
  <c r="BY70"/>
  <c r="BY99"/>
  <c r="BY172"/>
  <c r="BY80"/>
  <c r="BY77"/>
  <c r="BY174"/>
  <c r="BY75"/>
  <c r="BY92"/>
  <c r="BY68"/>
  <c r="BY144"/>
  <c r="BY67"/>
  <c r="BY145"/>
  <c r="BY82"/>
  <c r="BY143"/>
  <c r="BY97"/>
  <c r="BY90"/>
  <c r="BY74"/>
  <c r="BY87"/>
  <c r="BY73"/>
  <c r="BY91"/>
  <c r="BY86"/>
  <c r="BY78"/>
  <c r="BY66"/>
  <c r="BY119"/>
  <c r="BY48"/>
  <c r="BY156"/>
  <c r="BY120"/>
  <c r="BX178"/>
  <c r="BX84"/>
  <c r="BX73"/>
  <c r="BX157"/>
  <c r="BX176"/>
  <c r="BX104"/>
  <c r="BX49"/>
  <c r="BX118"/>
  <c r="BX170"/>
  <c r="BX54"/>
  <c r="BX105"/>
  <c r="BX72"/>
  <c r="BX53"/>
  <c r="BX196"/>
  <c r="BX68"/>
  <c r="BX86"/>
  <c r="BX74"/>
  <c r="BX62"/>
  <c r="BX103"/>
  <c r="BX128"/>
  <c r="BX130" s="1"/>
  <c r="BX93"/>
  <c r="BX97"/>
  <c r="BX85"/>
  <c r="BX55"/>
  <c r="BX63"/>
  <c r="BX167"/>
  <c r="BX171"/>
  <c r="BX120"/>
  <c r="BX203"/>
  <c r="BX77"/>
  <c r="BX98"/>
  <c r="BX71"/>
  <c r="BX76"/>
  <c r="BX158"/>
  <c r="BX69"/>
  <c r="BX80"/>
  <c r="BX87"/>
  <c r="BX81"/>
  <c r="BX57"/>
  <c r="BX156"/>
  <c r="BX168"/>
  <c r="BX66"/>
  <c r="BX94"/>
  <c r="BX91"/>
  <c r="BX106"/>
  <c r="BX92"/>
  <c r="BX60"/>
  <c r="BX138"/>
  <c r="BX177"/>
  <c r="BX162"/>
  <c r="BX137"/>
  <c r="BX82"/>
  <c r="BX59"/>
  <c r="BX172"/>
  <c r="BX149"/>
  <c r="BX198"/>
  <c r="BX195"/>
  <c r="BX89"/>
  <c r="BX119"/>
  <c r="BX88"/>
  <c r="BX111"/>
  <c r="BX78"/>
  <c r="BX56"/>
  <c r="BX50"/>
  <c r="BX67"/>
  <c r="BX95"/>
  <c r="BX96"/>
  <c r="BX75"/>
  <c r="BW173"/>
  <c r="BW60"/>
  <c r="BW138"/>
  <c r="BW93"/>
  <c r="BW76"/>
  <c r="BW73"/>
  <c r="BW67"/>
  <c r="BW82"/>
  <c r="BW177"/>
  <c r="BW98"/>
  <c r="BW205"/>
  <c r="BW197"/>
  <c r="BW96"/>
  <c r="BW204"/>
  <c r="BW58"/>
  <c r="BW169"/>
  <c r="BW66"/>
  <c r="BW157"/>
  <c r="BW106"/>
  <c r="BW81"/>
  <c r="BW158"/>
  <c r="BW69"/>
  <c r="BW162"/>
  <c r="BW74"/>
  <c r="BW55"/>
  <c r="BW49"/>
  <c r="BW176"/>
  <c r="BW71"/>
  <c r="BW92"/>
  <c r="BW167"/>
  <c r="BW80"/>
  <c r="BW63"/>
  <c r="BW149"/>
  <c r="BW152" s="1"/>
  <c r="BW48"/>
  <c r="BW163"/>
  <c r="BW119"/>
  <c r="BW174"/>
  <c r="BW142"/>
  <c r="BW94"/>
  <c r="BW91"/>
  <c r="BW175"/>
  <c r="BW83"/>
  <c r="BW89"/>
  <c r="BW88"/>
  <c r="BW120"/>
  <c r="BW56"/>
  <c r="BW145"/>
  <c r="BW196"/>
  <c r="BW57"/>
  <c r="BW61"/>
  <c r="BW84"/>
  <c r="BW70"/>
  <c r="BW75"/>
  <c r="BW143"/>
  <c r="BR172"/>
  <c r="BR87"/>
  <c r="BR48"/>
  <c r="BR195"/>
  <c r="BR72"/>
  <c r="BR85"/>
  <c r="BR144"/>
  <c r="BR94"/>
  <c r="BR60"/>
  <c r="BR198"/>
  <c r="BR142"/>
  <c r="BR146" s="1"/>
  <c r="BR52"/>
  <c r="BR81"/>
  <c r="BR169"/>
  <c r="BR54"/>
  <c r="BR65"/>
  <c r="BR84"/>
  <c r="BR74"/>
  <c r="BR150"/>
  <c r="BR152" s="1"/>
  <c r="BR58"/>
  <c r="BR175"/>
  <c r="BR76"/>
  <c r="BR98"/>
  <c r="BR68"/>
  <c r="BR106"/>
  <c r="BR95"/>
  <c r="BR97"/>
  <c r="BR82"/>
  <c r="BR59"/>
  <c r="BR177"/>
  <c r="BR167"/>
  <c r="BR91"/>
  <c r="BR93"/>
  <c r="BR53"/>
  <c r="BR56"/>
  <c r="BR107"/>
  <c r="BR69"/>
  <c r="BR158"/>
  <c r="BR63"/>
  <c r="BR80"/>
  <c r="BR89"/>
  <c r="BR79"/>
  <c r="BR137"/>
  <c r="BR139" s="1"/>
  <c r="BR75"/>
  <c r="BR178"/>
  <c r="BR96"/>
  <c r="BR71"/>
  <c r="BR202"/>
  <c r="BR207" s="1"/>
  <c r="BQ78"/>
  <c r="BQ120"/>
  <c r="BQ61"/>
  <c r="BQ170"/>
  <c r="BQ58"/>
  <c r="BQ144"/>
  <c r="BQ68"/>
  <c r="BQ198"/>
  <c r="BQ155"/>
  <c r="BQ51"/>
  <c r="BQ177"/>
  <c r="BQ59"/>
  <c r="BQ87"/>
  <c r="BQ157"/>
  <c r="BQ205"/>
  <c r="BQ207" s="1"/>
  <c r="BQ75"/>
  <c r="BQ108"/>
  <c r="BQ76"/>
  <c r="BQ162"/>
  <c r="BQ164" s="1"/>
  <c r="BQ66"/>
  <c r="BQ138"/>
  <c r="BQ175"/>
  <c r="BQ178"/>
  <c r="BQ89"/>
  <c r="BQ93"/>
  <c r="BQ69"/>
  <c r="BQ48"/>
  <c r="BQ92"/>
  <c r="BQ53"/>
  <c r="BQ52"/>
  <c r="BQ163"/>
  <c r="BQ174"/>
  <c r="BQ62"/>
  <c r="BQ72"/>
  <c r="BQ95"/>
  <c r="BQ118"/>
  <c r="BQ71"/>
  <c r="BQ55"/>
  <c r="BQ119"/>
  <c r="BQ145"/>
  <c r="BQ77"/>
  <c r="BQ63"/>
  <c r="BQ143"/>
  <c r="BQ54"/>
  <c r="BQ79"/>
  <c r="BQ86"/>
  <c r="BQ197"/>
  <c r="BO209"/>
  <c r="BM209"/>
  <c r="BE145"/>
  <c r="BE146" s="1"/>
  <c r="BD145"/>
  <c r="BD146" s="1"/>
  <c r="AN209"/>
  <c r="AZ93"/>
  <c r="AZ168"/>
  <c r="AZ58"/>
  <c r="AZ207"/>
  <c r="AZ75"/>
  <c r="AZ80"/>
  <c r="AZ90"/>
  <c r="AZ66"/>
  <c r="AZ63"/>
  <c r="AZ174"/>
  <c r="AZ108"/>
  <c r="AZ110"/>
  <c r="AZ77"/>
  <c r="AZ74"/>
  <c r="AZ57"/>
  <c r="AZ64"/>
  <c r="AZ98"/>
  <c r="AZ48"/>
  <c r="AZ52"/>
  <c r="AZ118"/>
  <c r="AZ60"/>
  <c r="AZ177"/>
  <c r="AZ95"/>
  <c r="AZ55"/>
  <c r="AZ49"/>
  <c r="AZ138"/>
  <c r="AZ86"/>
  <c r="AZ143"/>
  <c r="AZ99"/>
  <c r="AZ172"/>
  <c r="AZ194"/>
  <c r="AZ171"/>
  <c r="AZ178"/>
  <c r="AZ72"/>
  <c r="AZ97"/>
  <c r="AZ65"/>
  <c r="AZ104"/>
  <c r="AZ87"/>
  <c r="AZ137"/>
  <c r="AZ139" s="1"/>
  <c r="AZ51"/>
  <c r="AZ85"/>
  <c r="AZ70"/>
  <c r="AZ119"/>
  <c r="AZ196"/>
  <c r="AZ197"/>
  <c r="AZ205"/>
  <c r="AZ54"/>
  <c r="AZ170"/>
  <c r="AZ79"/>
  <c r="BM91"/>
  <c r="BM100" s="1"/>
  <c r="BM114" s="1"/>
  <c r="BA209"/>
  <c r="AX53"/>
  <c r="AX100" s="1"/>
  <c r="AV194"/>
  <c r="AV199" s="1"/>
  <c r="AV82"/>
  <c r="AV100" s="1"/>
  <c r="AU196"/>
  <c r="AU199" s="1"/>
  <c r="AS68"/>
  <c r="AS61"/>
  <c r="AS143"/>
  <c r="AS84"/>
  <c r="AS198"/>
  <c r="AS82"/>
  <c r="AS65"/>
  <c r="AS94"/>
  <c r="AS77"/>
  <c r="AS174"/>
  <c r="AS205"/>
  <c r="AS173"/>
  <c r="AS51"/>
  <c r="AS175"/>
  <c r="AS73"/>
  <c r="AS156"/>
  <c r="AS171"/>
  <c r="AS170"/>
  <c r="AS203"/>
  <c r="AS106"/>
  <c r="AS202"/>
  <c r="AS207" s="1"/>
  <c r="AS93"/>
  <c r="AS195"/>
  <c r="AS109"/>
  <c r="AS85"/>
  <c r="AS55"/>
  <c r="AS158"/>
  <c r="AS98"/>
  <c r="AS74"/>
  <c r="AS67"/>
  <c r="AS92"/>
  <c r="AS157"/>
  <c r="AS86"/>
  <c r="AS48"/>
  <c r="AS72"/>
  <c r="AS79"/>
  <c r="AS87"/>
  <c r="AS118"/>
  <c r="AS64"/>
  <c r="AS80"/>
  <c r="AS78"/>
  <c r="AS60"/>
  <c r="AS70"/>
  <c r="AS99"/>
  <c r="AS177"/>
  <c r="AS110"/>
  <c r="AS63"/>
  <c r="AS196"/>
  <c r="AS104"/>
  <c r="AS112" s="1"/>
  <c r="AS47"/>
  <c r="AS149"/>
  <c r="AS152" s="1"/>
  <c r="AS178"/>
  <c r="AS91"/>
  <c r="AS62"/>
  <c r="AS206"/>
  <c r="AS105"/>
  <c r="AS96"/>
  <c r="AS120"/>
  <c r="AS54"/>
  <c r="AR65"/>
  <c r="AR75"/>
  <c r="AR92"/>
  <c r="AR99"/>
  <c r="AR95"/>
  <c r="AR87"/>
  <c r="AR144"/>
  <c r="AR152"/>
  <c r="AR82"/>
  <c r="AR60"/>
  <c r="AR145"/>
  <c r="AR205"/>
  <c r="AR61"/>
  <c r="AR67"/>
  <c r="AR138"/>
  <c r="AR194"/>
  <c r="AR171"/>
  <c r="AR198"/>
  <c r="AR48"/>
  <c r="AR89"/>
  <c r="AR150"/>
  <c r="AR156"/>
  <c r="AR81"/>
  <c r="AR54"/>
  <c r="AR77"/>
  <c r="AR57"/>
  <c r="AR71"/>
  <c r="AR170"/>
  <c r="AR47"/>
  <c r="AR73"/>
  <c r="AR175"/>
  <c r="AR74"/>
  <c r="AR94"/>
  <c r="AR155"/>
  <c r="AR159" s="1"/>
  <c r="AR109"/>
  <c r="AR58"/>
  <c r="AR118"/>
  <c r="AR59"/>
  <c r="AR78"/>
  <c r="AR50"/>
  <c r="AR137"/>
  <c r="AR178"/>
  <c r="AR96"/>
  <c r="AR63"/>
  <c r="AR106"/>
  <c r="AR112" s="1"/>
  <c r="AR70"/>
  <c r="AR196"/>
  <c r="AR177"/>
  <c r="AR158"/>
  <c r="AR163"/>
  <c r="AR56"/>
  <c r="AR85"/>
  <c r="AR83"/>
  <c r="AR98"/>
  <c r="AR93"/>
  <c r="AQ64"/>
  <c r="AQ93"/>
  <c r="AQ82"/>
  <c r="AQ144"/>
  <c r="AQ71"/>
  <c r="AQ143"/>
  <c r="AQ175"/>
  <c r="AQ194"/>
  <c r="AQ199" s="1"/>
  <c r="AQ172"/>
  <c r="AQ87"/>
  <c r="AQ195"/>
  <c r="AQ85"/>
  <c r="AQ204"/>
  <c r="AQ55"/>
  <c r="AQ75"/>
  <c r="AQ63"/>
  <c r="AQ158"/>
  <c r="AQ80"/>
  <c r="AQ99"/>
  <c r="AQ198"/>
  <c r="AQ98"/>
  <c r="AQ92"/>
  <c r="AQ167"/>
  <c r="AQ83"/>
  <c r="AQ59"/>
  <c r="AQ109"/>
  <c r="AQ162"/>
  <c r="AQ61"/>
  <c r="AQ57"/>
  <c r="AQ53"/>
  <c r="AQ67"/>
  <c r="AQ168"/>
  <c r="AQ74"/>
  <c r="AQ174"/>
  <c r="AQ91"/>
  <c r="AQ68"/>
  <c r="AQ163"/>
  <c r="AQ94"/>
  <c r="AQ73"/>
  <c r="AQ48"/>
  <c r="AQ62"/>
  <c r="AQ120"/>
  <c r="AQ97"/>
  <c r="AQ72"/>
  <c r="AQ96"/>
  <c r="AQ86"/>
  <c r="AQ145"/>
  <c r="AQ50"/>
  <c r="AQ56"/>
  <c r="AQ205"/>
  <c r="AQ206"/>
  <c r="AQ157"/>
  <c r="AQ171"/>
  <c r="AQ66"/>
  <c r="AN119"/>
  <c r="AN121" s="1"/>
  <c r="AM48"/>
  <c r="AM52"/>
  <c r="AM55"/>
  <c r="AM196"/>
  <c r="AM82"/>
  <c r="AM62"/>
  <c r="AM120"/>
  <c r="AM129"/>
  <c r="AM173"/>
  <c r="AM73"/>
  <c r="AM76"/>
  <c r="AM89"/>
  <c r="AM63"/>
  <c r="AM107"/>
  <c r="AM124"/>
  <c r="AM125" s="1"/>
  <c r="AM178"/>
  <c r="AM144"/>
  <c r="AM108"/>
  <c r="AM169"/>
  <c r="AM110"/>
  <c r="AM198"/>
  <c r="AM158"/>
  <c r="AM92"/>
  <c r="AM143"/>
  <c r="AM81"/>
  <c r="AM90"/>
  <c r="AM68"/>
  <c r="AM119"/>
  <c r="AM69"/>
  <c r="AM79"/>
  <c r="AM84"/>
  <c r="AM197"/>
  <c r="AM59"/>
  <c r="AM87"/>
  <c r="AM60"/>
  <c r="AM97"/>
  <c r="AM75"/>
  <c r="AM194"/>
  <c r="AM199" s="1"/>
  <c r="AM209" s="1"/>
  <c r="AM155"/>
  <c r="AM159" s="1"/>
  <c r="AM70"/>
  <c r="AM93"/>
  <c r="AM174"/>
  <c r="AM78"/>
  <c r="AM80"/>
  <c r="AM206"/>
  <c r="AM111"/>
  <c r="AM72"/>
  <c r="AM145"/>
  <c r="AM57"/>
  <c r="AM58"/>
  <c r="AM202"/>
  <c r="AM207" s="1"/>
  <c r="AL157"/>
  <c r="AL86"/>
  <c r="AL83"/>
  <c r="AL155"/>
  <c r="AL177"/>
  <c r="AL87"/>
  <c r="AL67"/>
  <c r="AL71"/>
  <c r="AL167"/>
  <c r="AL58"/>
  <c r="AL65"/>
  <c r="AL138"/>
  <c r="AL195"/>
  <c r="AL119"/>
  <c r="AL68"/>
  <c r="AL85"/>
  <c r="AL66"/>
  <c r="AL98"/>
  <c r="AL76"/>
  <c r="AL61"/>
  <c r="AL84"/>
  <c r="AL203"/>
  <c r="AL94"/>
  <c r="AL173"/>
  <c r="AL170"/>
  <c r="AL78"/>
  <c r="AL82"/>
  <c r="AL158"/>
  <c r="AL142"/>
  <c r="AL196"/>
  <c r="AL169"/>
  <c r="AL93"/>
  <c r="AL75"/>
  <c r="AL48"/>
  <c r="AL198"/>
  <c r="AL143"/>
  <c r="AL178"/>
  <c r="AL144"/>
  <c r="AL96"/>
  <c r="AL97"/>
  <c r="AL88"/>
  <c r="AL80"/>
  <c r="AL150"/>
  <c r="AL109"/>
  <c r="AL52"/>
  <c r="AL99"/>
  <c r="AL103"/>
  <c r="AL57"/>
  <c r="AL79"/>
  <c r="AL118"/>
  <c r="AL70"/>
  <c r="AL73"/>
  <c r="AL47"/>
  <c r="AL168"/>
  <c r="AL72"/>
  <c r="Q59"/>
  <c r="Q90"/>
  <c r="Q97"/>
  <c r="Q83"/>
  <c r="Q63"/>
  <c r="Q96"/>
  <c r="Q92"/>
  <c r="Q64"/>
  <c r="Q117"/>
  <c r="Q138"/>
  <c r="Q156"/>
  <c r="Q170"/>
  <c r="Q54"/>
  <c r="Q105"/>
  <c r="Q118"/>
  <c r="Q106"/>
  <c r="Q119"/>
  <c r="Q158"/>
  <c r="Q195"/>
  <c r="Q48"/>
  <c r="Q144"/>
  <c r="Q58"/>
  <c r="Q175"/>
  <c r="CO209"/>
  <c r="BP209"/>
  <c r="CP209"/>
  <c r="AC209"/>
  <c r="R209"/>
  <c r="S209"/>
  <c r="AU209"/>
  <c r="CK209"/>
  <c r="CW209"/>
  <c r="AY209"/>
  <c r="CM209"/>
  <c r="AL145"/>
  <c r="CR197"/>
  <c r="DA209"/>
  <c r="CY209"/>
  <c r="AD209"/>
  <c r="CV114"/>
  <c r="CX114"/>
  <c r="CZ114"/>
  <c r="CU114"/>
  <c r="CW114"/>
  <c r="CY114"/>
  <c r="DA114"/>
  <c r="BU114"/>
  <c r="CI114"/>
  <c r="CK112"/>
  <c r="CK114" s="1"/>
  <c r="CM112"/>
  <c r="CM114" s="1"/>
  <c r="CO112"/>
  <c r="CO114" s="1"/>
  <c r="CQ112"/>
  <c r="CQ114" s="1"/>
  <c r="CS112"/>
  <c r="CS114" s="1"/>
  <c r="CJ114"/>
  <c r="CL114"/>
  <c r="CN114"/>
  <c r="CP114"/>
  <c r="BN114"/>
  <c r="BP114"/>
  <c r="BO114"/>
  <c r="BK209"/>
  <c r="BK114"/>
  <c r="BC114"/>
  <c r="BE114"/>
  <c r="BG114"/>
  <c r="BD209"/>
  <c r="BF209"/>
  <c r="BC209"/>
  <c r="BE209"/>
  <c r="BG209"/>
  <c r="BD114"/>
  <c r="BF114"/>
  <c r="AT114"/>
  <c r="AV114"/>
  <c r="AX114"/>
  <c r="AT209"/>
  <c r="AV209"/>
  <c r="AX209"/>
  <c r="AU114"/>
  <c r="AW114"/>
  <c r="AY114"/>
  <c r="BA114"/>
  <c r="AD114"/>
  <c r="AN114"/>
  <c r="AC114"/>
  <c r="AO114"/>
  <c r="S114"/>
  <c r="R114"/>
  <c r="H71" i="5"/>
  <c r="G71"/>
  <c r="H63"/>
  <c r="G63"/>
  <c r="H39"/>
  <c r="G39"/>
  <c r="H32"/>
  <c r="G32"/>
  <c r="H14"/>
  <c r="H44" s="1"/>
  <c r="G14"/>
  <c r="G44" s="1"/>
  <c r="H145" i="1"/>
  <c r="N190"/>
  <c r="N151"/>
  <c r="P190"/>
  <c r="P151"/>
  <c r="CF112" l="1"/>
  <c r="CF164"/>
  <c r="CA199"/>
  <c r="BY139"/>
  <c r="CR106"/>
  <c r="CR112" s="1"/>
  <c r="CR143"/>
  <c r="CR146" s="1"/>
  <c r="CR202"/>
  <c r="CR207" s="1"/>
  <c r="CR194"/>
  <c r="CR199" s="1"/>
  <c r="CR209" s="1"/>
  <c r="CR171"/>
  <c r="CR179" s="1"/>
  <c r="CR58"/>
  <c r="CR159"/>
  <c r="CR47"/>
  <c r="CR100" s="1"/>
  <c r="CR117"/>
  <c r="CR121" s="1"/>
  <c r="CH175"/>
  <c r="CH207"/>
  <c r="CH162"/>
  <c r="CH164" s="1"/>
  <c r="CH124"/>
  <c r="CH125" s="1"/>
  <c r="CH92"/>
  <c r="CH194"/>
  <c r="CH199" s="1"/>
  <c r="CH209" s="1"/>
  <c r="CH168"/>
  <c r="CH50"/>
  <c r="CH144"/>
  <c r="CH146" s="1"/>
  <c r="CH47"/>
  <c r="CH99"/>
  <c r="CH137"/>
  <c r="CH139" s="1"/>
  <c r="CH197"/>
  <c r="CH167"/>
  <c r="CH179" s="1"/>
  <c r="CH157"/>
  <c r="CH159" s="1"/>
  <c r="CG47"/>
  <c r="CG207"/>
  <c r="CG157"/>
  <c r="CG169"/>
  <c r="CG179" s="1"/>
  <c r="CG194"/>
  <c r="CG199" s="1"/>
  <c r="CG209" s="1"/>
  <c r="CG156"/>
  <c r="CG159" s="1"/>
  <c r="CG142"/>
  <c r="CG146" s="1"/>
  <c r="CG162"/>
  <c r="CG164" s="1"/>
  <c r="CG96"/>
  <c r="CG57"/>
  <c r="CG150"/>
  <c r="CG152" s="1"/>
  <c r="CF149"/>
  <c r="CF152" s="1"/>
  <c r="CF137"/>
  <c r="CF97"/>
  <c r="CF202"/>
  <c r="CF207" s="1"/>
  <c r="CF145"/>
  <c r="CF142"/>
  <c r="CF155"/>
  <c r="CF159" s="1"/>
  <c r="CF168"/>
  <c r="CF179" s="1"/>
  <c r="CF100"/>
  <c r="CF114" s="1"/>
  <c r="CF196"/>
  <c r="CF138"/>
  <c r="CF195"/>
  <c r="CF199" s="1"/>
  <c r="CF209" s="1"/>
  <c r="CF121"/>
  <c r="CF124"/>
  <c r="CF125" s="1"/>
  <c r="CE137"/>
  <c r="CE139" s="1"/>
  <c r="CE155"/>
  <c r="CE159" s="1"/>
  <c r="CE146"/>
  <c r="CE167"/>
  <c r="CE179" s="1"/>
  <c r="CE149"/>
  <c r="CE152" s="1"/>
  <c r="CE64"/>
  <c r="CE100" s="1"/>
  <c r="CE199"/>
  <c r="CE209" s="1"/>
  <c r="CE106"/>
  <c r="CE112" s="1"/>
  <c r="CE162"/>
  <c r="CE164" s="1"/>
  <c r="CE121"/>
  <c r="CD171"/>
  <c r="CD149"/>
  <c r="CD152" s="1"/>
  <c r="CD106"/>
  <c r="CD81"/>
  <c r="CD117"/>
  <c r="CD121" s="1"/>
  <c r="CD194"/>
  <c r="CD199" s="1"/>
  <c r="CD209" s="1"/>
  <c r="CD159"/>
  <c r="CD142"/>
  <c r="CD146" s="1"/>
  <c r="CD137"/>
  <c r="CD139" s="1"/>
  <c r="CD168"/>
  <c r="CD179" s="1"/>
  <c r="CD112"/>
  <c r="CD80"/>
  <c r="CD100" s="1"/>
  <c r="CD163"/>
  <c r="CD164" s="1"/>
  <c r="CC55"/>
  <c r="CC56"/>
  <c r="CC91"/>
  <c r="CC155"/>
  <c r="CC159" s="1"/>
  <c r="CC142"/>
  <c r="CC104"/>
  <c r="CC112" s="1"/>
  <c r="CC149"/>
  <c r="CC152" s="1"/>
  <c r="CC194"/>
  <c r="CC199" s="1"/>
  <c r="CC209" s="1"/>
  <c r="CC117"/>
  <c r="CC121" s="1"/>
  <c r="CC85"/>
  <c r="CC145"/>
  <c r="CC178"/>
  <c r="CC48"/>
  <c r="CC100" s="1"/>
  <c r="CC167"/>
  <c r="CB100"/>
  <c r="CB203"/>
  <c r="CB207" s="1"/>
  <c r="CB76"/>
  <c r="CB91"/>
  <c r="CB199"/>
  <c r="CB209" s="1"/>
  <c r="CB142"/>
  <c r="CB146" s="1"/>
  <c r="CB167"/>
  <c r="CB50"/>
  <c r="CB139"/>
  <c r="CB103"/>
  <c r="CB112" s="1"/>
  <c r="CB124"/>
  <c r="CB125" s="1"/>
  <c r="CB149"/>
  <c r="CB152" s="1"/>
  <c r="CB171"/>
  <c r="CB119"/>
  <c r="CB121" s="1"/>
  <c r="CB162"/>
  <c r="CB164" s="1"/>
  <c r="CA155"/>
  <c r="CA159" s="1"/>
  <c r="CA106"/>
  <c r="CA112" s="1"/>
  <c r="CA81"/>
  <c r="CA143"/>
  <c r="CA146" s="1"/>
  <c r="CA163"/>
  <c r="CA164" s="1"/>
  <c r="CA118"/>
  <c r="CA79"/>
  <c r="CA100" s="1"/>
  <c r="CA117"/>
  <c r="CA137"/>
  <c r="CA139" s="1"/>
  <c r="CA167"/>
  <c r="CA179" s="1"/>
  <c r="CA149"/>
  <c r="CA152" s="1"/>
  <c r="CA202"/>
  <c r="CA207" s="1"/>
  <c r="CA209" s="1"/>
  <c r="BZ149"/>
  <c r="BZ152" s="1"/>
  <c r="BZ138"/>
  <c r="BZ139" s="1"/>
  <c r="BZ96"/>
  <c r="BZ100" s="1"/>
  <c r="BZ202"/>
  <c r="BZ207" s="1"/>
  <c r="BZ142"/>
  <c r="BZ146" s="1"/>
  <c r="BZ167"/>
  <c r="BZ179" s="1"/>
  <c r="BZ164"/>
  <c r="BZ194"/>
  <c r="BZ199" s="1"/>
  <c r="BZ209" s="1"/>
  <c r="BZ155"/>
  <c r="BZ159" s="1"/>
  <c r="BZ117"/>
  <c r="BZ121" s="1"/>
  <c r="BZ112"/>
  <c r="BX51"/>
  <c r="BY117"/>
  <c r="BY121" s="1"/>
  <c r="BY47"/>
  <c r="BY100" s="1"/>
  <c r="BY202"/>
  <c r="BY207" s="1"/>
  <c r="BY155"/>
  <c r="BY159" s="1"/>
  <c r="BY179"/>
  <c r="BY142"/>
  <c r="BY146" s="1"/>
  <c r="BY149"/>
  <c r="BY152" s="1"/>
  <c r="BY194"/>
  <c r="BY199" s="1"/>
  <c r="BY110"/>
  <c r="BY112" s="1"/>
  <c r="BX143"/>
  <c r="BX174"/>
  <c r="BX52"/>
  <c r="BX150"/>
  <c r="BX152" s="1"/>
  <c r="BX142"/>
  <c r="BX117"/>
  <c r="BX121" s="1"/>
  <c r="BX202"/>
  <c r="BX207" s="1"/>
  <c r="BX139"/>
  <c r="BX163"/>
  <c r="BX164" s="1"/>
  <c r="BX155"/>
  <c r="BX159" s="1"/>
  <c r="BX48"/>
  <c r="BX194"/>
  <c r="BX199" s="1"/>
  <c r="BX108"/>
  <c r="BX112" s="1"/>
  <c r="BX70"/>
  <c r="BX47"/>
  <c r="BX175"/>
  <c r="BX179" s="1"/>
  <c r="BX145"/>
  <c r="BW202"/>
  <c r="BW207" s="1"/>
  <c r="BW105"/>
  <c r="BW112" s="1"/>
  <c r="BW146"/>
  <c r="BW77"/>
  <c r="BW155"/>
  <c r="BW156"/>
  <c r="BW121"/>
  <c r="BW170"/>
  <c r="BW65"/>
  <c r="BW137"/>
  <c r="BW139" s="1"/>
  <c r="BW47"/>
  <c r="BW179"/>
  <c r="BW198"/>
  <c r="BW164"/>
  <c r="BR194"/>
  <c r="BR199" s="1"/>
  <c r="BR209" s="1"/>
  <c r="BR176"/>
  <c r="BR179" s="1"/>
  <c r="BR163"/>
  <c r="BR112"/>
  <c r="BR156"/>
  <c r="BR51"/>
  <c r="BR50"/>
  <c r="BR67"/>
  <c r="BR118"/>
  <c r="BR78"/>
  <c r="BR117"/>
  <c r="BR47"/>
  <c r="BR162"/>
  <c r="BR164" s="1"/>
  <c r="BR124"/>
  <c r="BR125" s="1"/>
  <c r="BR155"/>
  <c r="BR159" s="1"/>
  <c r="BQ173"/>
  <c r="BQ167"/>
  <c r="BQ179" s="1"/>
  <c r="BQ159"/>
  <c r="BQ124"/>
  <c r="BQ125" s="1"/>
  <c r="BQ149"/>
  <c r="BQ152" s="1"/>
  <c r="BQ137"/>
  <c r="BQ139" s="1"/>
  <c r="BQ47"/>
  <c r="BQ117"/>
  <c r="BQ121" s="1"/>
  <c r="BQ194"/>
  <c r="BQ199" s="1"/>
  <c r="BQ209" s="1"/>
  <c r="BQ84"/>
  <c r="BQ70"/>
  <c r="BQ105"/>
  <c r="BQ112" s="1"/>
  <c r="BQ128"/>
  <c r="BQ130" s="1"/>
  <c r="BQ142"/>
  <c r="BQ146" s="1"/>
  <c r="AZ53"/>
  <c r="AZ100" s="1"/>
  <c r="AZ167"/>
  <c r="AZ179" s="1"/>
  <c r="AZ156"/>
  <c r="AZ199"/>
  <c r="AZ209" s="1"/>
  <c r="AZ112"/>
  <c r="AZ142"/>
  <c r="AZ146" s="1"/>
  <c r="AZ149"/>
  <c r="AZ150"/>
  <c r="AZ155"/>
  <c r="AZ159" s="1"/>
  <c r="AZ198"/>
  <c r="AZ117"/>
  <c r="AZ121" s="1"/>
  <c r="BA168"/>
  <c r="BA179" s="1"/>
  <c r="AS155"/>
  <c r="AS159" s="1"/>
  <c r="AS142"/>
  <c r="AS146" s="1"/>
  <c r="AS81"/>
  <c r="AS100" s="1"/>
  <c r="AS114" s="1"/>
  <c r="AS138"/>
  <c r="AS88"/>
  <c r="AS197"/>
  <c r="AS97"/>
  <c r="AS194"/>
  <c r="AS169"/>
  <c r="AS163"/>
  <c r="AS164" s="1"/>
  <c r="AS137"/>
  <c r="AS139" s="1"/>
  <c r="AS168"/>
  <c r="AS179" s="1"/>
  <c r="AS119"/>
  <c r="AS121" s="1"/>
  <c r="AR76"/>
  <c r="AR117"/>
  <c r="AR195"/>
  <c r="AR199" s="1"/>
  <c r="AR176"/>
  <c r="AR119"/>
  <c r="AR139"/>
  <c r="AR124"/>
  <c r="AR125" s="1"/>
  <c r="AR88"/>
  <c r="AR203"/>
  <c r="AR207" s="1"/>
  <c r="AR167"/>
  <c r="AR142"/>
  <c r="AR146" s="1"/>
  <c r="AR162"/>
  <c r="AR164" s="1"/>
  <c r="AR51"/>
  <c r="AR100" s="1"/>
  <c r="AR114" s="1"/>
  <c r="AQ179"/>
  <c r="AQ156"/>
  <c r="AQ149"/>
  <c r="AQ152" s="1"/>
  <c r="AQ137"/>
  <c r="AQ139" s="1"/>
  <c r="AQ142"/>
  <c r="AQ146" s="1"/>
  <c r="AQ105"/>
  <c r="AQ112" s="1"/>
  <c r="AQ155"/>
  <c r="AQ118"/>
  <c r="AQ121" s="1"/>
  <c r="AQ164"/>
  <c r="AQ78"/>
  <c r="AQ100" s="1"/>
  <c r="AQ207"/>
  <c r="AQ209" s="1"/>
  <c r="AM53"/>
  <c r="AM98"/>
  <c r="AM171"/>
  <c r="AM47"/>
  <c r="AM118"/>
  <c r="AM121" s="1"/>
  <c r="AM168"/>
  <c r="AM179" s="1"/>
  <c r="AM128"/>
  <c r="AM130" s="1"/>
  <c r="AM162"/>
  <c r="AM164" s="1"/>
  <c r="AM149"/>
  <c r="AM152" s="1"/>
  <c r="AM106"/>
  <c r="AM112" s="1"/>
  <c r="AM50"/>
  <c r="AM142"/>
  <c r="AM146" s="1"/>
  <c r="AL146"/>
  <c r="AL64"/>
  <c r="AL149"/>
  <c r="AL152" s="1"/>
  <c r="AL117"/>
  <c r="AL121" s="1"/>
  <c r="AL105"/>
  <c r="AL112" s="1"/>
  <c r="AL114" s="1"/>
  <c r="AL106"/>
  <c r="AL194"/>
  <c r="AL199" s="1"/>
  <c r="AL209" s="1"/>
  <c r="AL162"/>
  <c r="AL164" s="1"/>
  <c r="AL63"/>
  <c r="AL53"/>
  <c r="AL171"/>
  <c r="AL179" s="1"/>
  <c r="AL100"/>
  <c r="AL137"/>
  <c r="AL139" s="1"/>
  <c r="AL202"/>
  <c r="AL207" s="1"/>
  <c r="AL159"/>
  <c r="Q62"/>
  <c r="Q169"/>
  <c r="Q61"/>
  <c r="Q168"/>
  <c r="Q155"/>
  <c r="Q47"/>
  <c r="Q124"/>
  <c r="Q198"/>
  <c r="Q159"/>
  <c r="Q72"/>
  <c r="Q137"/>
  <c r="Q139" s="1"/>
  <c r="Q162"/>
  <c r="Q103"/>
  <c r="Q112" s="1"/>
  <c r="Q67"/>
  <c r="CS219"/>
  <c r="CH219"/>
  <c r="CF146" l="1"/>
  <c r="Q100"/>
  <c r="AR179"/>
  <c r="AR121"/>
  <c r="BY209"/>
  <c r="BY114"/>
  <c r="CR114"/>
  <c r="CH100"/>
  <c r="CH114" s="1"/>
  <c r="CG100"/>
  <c r="CG114" s="1"/>
  <c r="CF139"/>
  <c r="CE114"/>
  <c r="CD114"/>
  <c r="CC179"/>
  <c r="CC114"/>
  <c r="CC146"/>
  <c r="CB114"/>
  <c r="CB179"/>
  <c r="CA121"/>
  <c r="CA114"/>
  <c r="BZ114"/>
  <c r="BX146"/>
  <c r="BX100"/>
  <c r="BX114" s="1"/>
  <c r="BX209"/>
  <c r="BW159"/>
  <c r="BW100"/>
  <c r="BW114" s="1"/>
  <c r="BR100"/>
  <c r="BR114" s="1"/>
  <c r="BR121"/>
  <c r="BQ100"/>
  <c r="BQ114" s="1"/>
  <c r="AZ152"/>
  <c r="AZ114"/>
  <c r="AS199"/>
  <c r="AS209" s="1"/>
  <c r="AR209"/>
  <c r="AQ159"/>
  <c r="AQ114"/>
  <c r="AM100"/>
  <c r="AM114" s="1"/>
  <c r="CH38"/>
  <c r="CH36"/>
  <c r="CH34"/>
  <c r="CH32"/>
  <c r="CH27"/>
  <c r="CH25"/>
  <c r="CH20"/>
  <c r="CH18"/>
  <c r="CH16"/>
  <c r="CH14"/>
  <c r="CH12"/>
  <c r="CH10"/>
  <c r="CS38"/>
  <c r="CS36"/>
  <c r="CS34"/>
  <c r="CS32"/>
  <c r="CS27"/>
  <c r="CS25"/>
  <c r="CS20"/>
  <c r="CS18"/>
  <c r="CS16"/>
  <c r="CS14"/>
  <c r="CS12"/>
  <c r="CS10"/>
  <c r="CH39"/>
  <c r="CH37"/>
  <c r="CH35"/>
  <c r="CH33"/>
  <c r="CH28"/>
  <c r="CH26"/>
  <c r="CH21"/>
  <c r="CH19"/>
  <c r="CH17"/>
  <c r="CH15"/>
  <c r="CH13"/>
  <c r="CH11"/>
  <c r="CS39"/>
  <c r="CS37"/>
  <c r="CS35"/>
  <c r="CS33"/>
  <c r="CS28"/>
  <c r="CS26"/>
  <c r="CS21"/>
  <c r="CS19"/>
  <c r="CS17"/>
  <c r="CS15"/>
  <c r="CS13"/>
  <c r="CS11"/>
  <c r="N40" i="9"/>
  <c r="T48"/>
  <c r="S48"/>
  <c r="O48"/>
  <c r="N48"/>
  <c r="M48"/>
  <c r="L48"/>
  <c r="K48"/>
  <c r="J48"/>
  <c r="I48"/>
  <c r="G48"/>
  <c r="E48"/>
  <c r="D48"/>
  <c r="C48"/>
  <c r="Q47"/>
  <c r="P47"/>
  <c r="Q46"/>
  <c r="P46"/>
  <c r="T44"/>
  <c r="S44"/>
  <c r="K44"/>
  <c r="G44"/>
  <c r="E44"/>
  <c r="D44"/>
  <c r="C44"/>
  <c r="Q38"/>
  <c r="Q44" s="1"/>
  <c r="P38"/>
  <c r="P44" s="1"/>
  <c r="O38"/>
  <c r="O44" s="1"/>
  <c r="M38"/>
  <c r="M44" s="1"/>
  <c r="L38"/>
  <c r="L44" s="1"/>
  <c r="J38"/>
  <c r="J44" s="1"/>
  <c r="I38"/>
  <c r="I44" s="1"/>
  <c r="T36"/>
  <c r="S36"/>
  <c r="K36"/>
  <c r="G36"/>
  <c r="E36"/>
  <c r="D36"/>
  <c r="O35"/>
  <c r="M35"/>
  <c r="L35"/>
  <c r="J35"/>
  <c r="I35"/>
  <c r="M30"/>
  <c r="L30"/>
  <c r="J30"/>
  <c r="I30"/>
  <c r="C26"/>
  <c r="C36" s="1"/>
  <c r="O24"/>
  <c r="M24"/>
  <c r="L24"/>
  <c r="J24"/>
  <c r="I24"/>
  <c r="O23"/>
  <c r="M23"/>
  <c r="L23"/>
  <c r="J23"/>
  <c r="I23"/>
  <c r="Q22"/>
  <c r="P22"/>
  <c r="O22"/>
  <c r="M22"/>
  <c r="L22"/>
  <c r="N22" s="1"/>
  <c r="J22"/>
  <c r="I22"/>
  <c r="Q21"/>
  <c r="P21"/>
  <c r="O21"/>
  <c r="M21"/>
  <c r="L21"/>
  <c r="N21" s="1"/>
  <c r="J21"/>
  <c r="I21"/>
  <c r="Q20"/>
  <c r="P20"/>
  <c r="O20"/>
  <c r="M20"/>
  <c r="L20"/>
  <c r="N20" s="1"/>
  <c r="J20"/>
  <c r="I20"/>
  <c r="Q19"/>
  <c r="P19"/>
  <c r="O19"/>
  <c r="M19"/>
  <c r="L19"/>
  <c r="N19" s="1"/>
  <c r="J19"/>
  <c r="I19"/>
  <c r="T17"/>
  <c r="S17"/>
  <c r="N17"/>
  <c r="G17"/>
  <c r="E17"/>
  <c r="D17"/>
  <c r="C17"/>
  <c r="Q16"/>
  <c r="Q17" s="1"/>
  <c r="P16"/>
  <c r="P17" s="1"/>
  <c r="O16"/>
  <c r="O17" s="1"/>
  <c r="M16"/>
  <c r="M17" s="1"/>
  <c r="L16"/>
  <c r="L17" s="1"/>
  <c r="J16"/>
  <c r="J17" s="1"/>
  <c r="I16"/>
  <c r="I17" s="1"/>
  <c r="T14"/>
  <c r="S14"/>
  <c r="N14"/>
  <c r="M14"/>
  <c r="L14"/>
  <c r="K14"/>
  <c r="J14"/>
  <c r="I14"/>
  <c r="G14"/>
  <c r="E14"/>
  <c r="D14"/>
  <c r="C14"/>
  <c r="O13"/>
  <c r="O12"/>
  <c r="Q7"/>
  <c r="P7"/>
  <c r="Q6"/>
  <c r="P6"/>
  <c r="O6"/>
  <c r="Q14" l="1"/>
  <c r="T50"/>
  <c r="S50"/>
  <c r="M36"/>
  <c r="M50" s="1"/>
  <c r="Q36"/>
  <c r="Q48"/>
  <c r="J36"/>
  <c r="P36"/>
  <c r="E50"/>
  <c r="N36"/>
  <c r="P48"/>
  <c r="D50"/>
  <c r="C50"/>
  <c r="O36"/>
  <c r="I36"/>
  <c r="I50" s="1"/>
  <c r="L36"/>
  <c r="L50" s="1"/>
  <c r="P14"/>
  <c r="O14"/>
  <c r="O50" s="1"/>
  <c r="G50"/>
  <c r="N38"/>
  <c r="N44" s="1"/>
  <c r="CS22" i="1"/>
  <c r="CS29"/>
  <c r="CS40"/>
  <c r="CH22"/>
  <c r="CH29"/>
  <c r="CH40"/>
  <c r="J50" i="9"/>
  <c r="K50"/>
  <c r="Q50" l="1"/>
  <c r="N50"/>
  <c r="P50"/>
  <c r="CS42" i="1"/>
  <c r="CH42"/>
  <c r="CH132" s="1"/>
  <c r="CH188" s="1"/>
  <c r="H17" i="6"/>
  <c r="G17"/>
  <c r="F17"/>
  <c r="E17"/>
  <c r="D17"/>
  <c r="C17"/>
  <c r="B17"/>
  <c r="C16" i="7"/>
  <c r="C14"/>
  <c r="C12"/>
  <c r="C10"/>
  <c r="C8"/>
  <c r="C6"/>
  <c r="CS213" i="1" l="1"/>
  <c r="CS222" s="1"/>
  <c r="CS132"/>
  <c r="CS188" s="1"/>
  <c r="Q51" i="9"/>
  <c r="CH213" i="1"/>
  <c r="CH222" s="1"/>
  <c r="H18" i="6"/>
  <c r="G18"/>
  <c r="F18"/>
  <c r="E18"/>
  <c r="D18"/>
  <c r="C18"/>
  <c r="B18"/>
  <c r="B224" i="1"/>
  <c r="B222"/>
  <c r="CT218"/>
  <c r="BT218"/>
  <c r="BS218"/>
  <c r="BL218"/>
  <c r="BJ218"/>
  <c r="BI218"/>
  <c r="BH218"/>
  <c r="BB218"/>
  <c r="AP218"/>
  <c r="AB218"/>
  <c r="AA218"/>
  <c r="Z218"/>
  <c r="Y218"/>
  <c r="X218"/>
  <c r="W218"/>
  <c r="V218"/>
  <c r="U218"/>
  <c r="T218"/>
  <c r="CC219"/>
  <c r="CV219"/>
  <c r="CE219"/>
  <c r="CT217"/>
  <c r="CR219"/>
  <c r="CN219"/>
  <c r="CL219"/>
  <c r="CJ219"/>
  <c r="BY219"/>
  <c r="BW219"/>
  <c r="BU219"/>
  <c r="BT217"/>
  <c r="BS217"/>
  <c r="BQ219"/>
  <c r="BP219"/>
  <c r="BO219"/>
  <c r="BM219"/>
  <c r="BL217"/>
  <c r="BJ217"/>
  <c r="BI217"/>
  <c r="BH217"/>
  <c r="BH219" s="1"/>
  <c r="BG219"/>
  <c r="BE219"/>
  <c r="BD219"/>
  <c r="BB217"/>
  <c r="BA219"/>
  <c r="AZ219"/>
  <c r="AY219"/>
  <c r="AW219"/>
  <c r="AV219"/>
  <c r="AS219"/>
  <c r="AR219"/>
  <c r="AQ219"/>
  <c r="AP217"/>
  <c r="AO219"/>
  <c r="AN219"/>
  <c r="AJ219"/>
  <c r="AI219"/>
  <c r="AG219"/>
  <c r="AF219"/>
  <c r="AC219"/>
  <c r="AB217"/>
  <c r="AA217"/>
  <c r="AA219" s="1"/>
  <c r="Z217"/>
  <c r="Z219" s="1"/>
  <c r="Y217"/>
  <c r="Y219" s="1"/>
  <c r="X217"/>
  <c r="W217"/>
  <c r="V217"/>
  <c r="U217"/>
  <c r="U219" s="1"/>
  <c r="T217"/>
  <c r="S219"/>
  <c r="R219"/>
  <c r="Q219"/>
  <c r="K218"/>
  <c r="BI219" l="1"/>
  <c r="BL219"/>
  <c r="CY219"/>
  <c r="AL219"/>
  <c r="AT219"/>
  <c r="BB219"/>
  <c r="BJ219"/>
  <c r="BR219"/>
  <c r="BZ219"/>
  <c r="CO219"/>
  <c r="CF219"/>
  <c r="CZ219"/>
  <c r="AE219"/>
  <c r="BT219"/>
  <c r="BX219"/>
  <c r="CI219"/>
  <c r="CM219"/>
  <c r="CQ219"/>
  <c r="CD219"/>
  <c r="CU219"/>
  <c r="CX219"/>
  <c r="O218"/>
  <c r="T219"/>
  <c r="X219"/>
  <c r="AB219"/>
  <c r="I218"/>
  <c r="L218"/>
  <c r="M218"/>
  <c r="O217"/>
  <c r="CS214"/>
  <c r="CS223" s="1"/>
  <c r="M217"/>
  <c r="AH219"/>
  <c r="AP219"/>
  <c r="AX219"/>
  <c r="BF219"/>
  <c r="BN219"/>
  <c r="CK219"/>
  <c r="CW219"/>
  <c r="P218"/>
  <c r="J218"/>
  <c r="K217"/>
  <c r="K219" s="1"/>
  <c r="W219"/>
  <c r="N218"/>
  <c r="V219"/>
  <c r="AD219"/>
  <c r="AM219"/>
  <c r="AU219"/>
  <c r="BC219"/>
  <c r="BK219"/>
  <c r="BS219"/>
  <c r="CA219"/>
  <c r="CP219"/>
  <c r="CG219"/>
  <c r="DA219"/>
  <c r="CT219"/>
  <c r="P217"/>
  <c r="CB219"/>
  <c r="N217"/>
  <c r="CS215"/>
  <c r="CS224" s="1"/>
  <c r="CH214"/>
  <c r="CH223" s="1"/>
  <c r="E218"/>
  <c r="F218" s="1"/>
  <c r="G218" s="1"/>
  <c r="H218" s="1"/>
  <c r="J217"/>
  <c r="L217"/>
  <c r="I217"/>
  <c r="E217"/>
  <c r="I219" l="1"/>
  <c r="P219"/>
  <c r="O219"/>
  <c r="L219"/>
  <c r="J219"/>
  <c r="N219"/>
  <c r="M219"/>
  <c r="CH215"/>
  <c r="CH224" s="1"/>
  <c r="F217"/>
  <c r="G217" s="1"/>
  <c r="E219"/>
  <c r="G219" l="1"/>
  <c r="H217"/>
  <c r="H219" s="1"/>
  <c r="F219"/>
  <c r="B215" l="1"/>
  <c r="B213"/>
  <c r="BQ39"/>
  <c r="BQ38"/>
  <c r="BQ37"/>
  <c r="BQ36"/>
  <c r="BQ35"/>
  <c r="BQ34"/>
  <c r="BQ33"/>
  <c r="BQ32"/>
  <c r="BQ28"/>
  <c r="BQ27"/>
  <c r="BQ26"/>
  <c r="BQ25"/>
  <c r="BQ21"/>
  <c r="BQ20"/>
  <c r="BQ19"/>
  <c r="BQ18"/>
  <c r="BQ17"/>
  <c r="BQ16"/>
  <c r="BQ15"/>
  <c r="BQ14"/>
  <c r="BQ13"/>
  <c r="BQ12"/>
  <c r="BQ11"/>
  <c r="BQ10"/>
  <c r="BS206"/>
  <c r="BS205"/>
  <c r="BS204"/>
  <c r="BS203"/>
  <c r="BS202"/>
  <c r="BS198"/>
  <c r="BS197"/>
  <c r="BS196"/>
  <c r="BS195"/>
  <c r="BS194"/>
  <c r="BS178"/>
  <c r="BS177"/>
  <c r="BS176"/>
  <c r="BS175"/>
  <c r="BS174"/>
  <c r="BS173"/>
  <c r="BS172"/>
  <c r="BS171"/>
  <c r="BS170"/>
  <c r="BS169"/>
  <c r="BS168"/>
  <c r="BS167"/>
  <c r="BS163"/>
  <c r="BS162"/>
  <c r="BS158"/>
  <c r="BS157"/>
  <c r="BS156"/>
  <c r="BS155"/>
  <c r="BS150"/>
  <c r="BS149"/>
  <c r="BS145"/>
  <c r="BS144"/>
  <c r="BS143"/>
  <c r="BS142"/>
  <c r="BS138"/>
  <c r="BS137"/>
  <c r="BS129"/>
  <c r="BS128"/>
  <c r="BS124"/>
  <c r="BS120"/>
  <c r="BS119"/>
  <c r="BS118"/>
  <c r="BS117"/>
  <c r="BS111"/>
  <c r="BS110"/>
  <c r="BS109"/>
  <c r="BS108"/>
  <c r="BS107"/>
  <c r="BS106"/>
  <c r="BS105"/>
  <c r="BS104"/>
  <c r="BS103"/>
  <c r="BS99"/>
  <c r="BS98"/>
  <c r="BS97"/>
  <c r="BS96"/>
  <c r="BS95"/>
  <c r="BS94"/>
  <c r="BS93"/>
  <c r="BS92"/>
  <c r="BS91"/>
  <c r="BS90"/>
  <c r="BS89"/>
  <c r="BS88"/>
  <c r="BS87"/>
  <c r="BS86"/>
  <c r="BS85"/>
  <c r="BS84"/>
  <c r="BS83"/>
  <c r="BS82"/>
  <c r="BS81"/>
  <c r="BS80"/>
  <c r="BS79"/>
  <c r="BS78"/>
  <c r="BS77"/>
  <c r="BS76"/>
  <c r="BS75"/>
  <c r="BS74"/>
  <c r="BS73"/>
  <c r="BS72"/>
  <c r="BS71"/>
  <c r="BS70"/>
  <c r="BS69"/>
  <c r="BS68"/>
  <c r="BS67"/>
  <c r="BS66"/>
  <c r="BS65"/>
  <c r="BS64"/>
  <c r="BS63"/>
  <c r="BS62"/>
  <c r="BS61"/>
  <c r="BS60"/>
  <c r="BS59"/>
  <c r="BS58"/>
  <c r="BS57"/>
  <c r="BS56"/>
  <c r="BS55"/>
  <c r="BS54"/>
  <c r="BS53"/>
  <c r="BS52"/>
  <c r="BS51"/>
  <c r="BS50"/>
  <c r="BS49"/>
  <c r="BS48"/>
  <c r="BS47"/>
  <c r="BT206"/>
  <c r="BT205"/>
  <c r="BT204"/>
  <c r="BT203"/>
  <c r="BT202"/>
  <c r="BT198"/>
  <c r="BT197"/>
  <c r="BT196"/>
  <c r="BT195"/>
  <c r="BT194"/>
  <c r="BT178"/>
  <c r="BT177"/>
  <c r="BT176"/>
  <c r="BT175"/>
  <c r="BT174"/>
  <c r="BT173"/>
  <c r="BT172"/>
  <c r="BT171"/>
  <c r="BT170"/>
  <c r="BT169"/>
  <c r="BT168"/>
  <c r="BT167"/>
  <c r="BT163"/>
  <c r="BT162"/>
  <c r="BT158"/>
  <c r="BT157"/>
  <c r="BT156"/>
  <c r="BT155"/>
  <c r="BT150"/>
  <c r="BT149"/>
  <c r="BT145"/>
  <c r="BT144"/>
  <c r="BT143"/>
  <c r="BT142"/>
  <c r="BT138"/>
  <c r="BT137"/>
  <c r="BT139" s="1"/>
  <c r="BT129"/>
  <c r="BT128"/>
  <c r="BT124"/>
  <c r="BT120"/>
  <c r="BT119"/>
  <c r="BT118"/>
  <c r="BT117"/>
  <c r="BT111"/>
  <c r="BT110"/>
  <c r="BT109"/>
  <c r="BT108"/>
  <c r="BT107"/>
  <c r="BT106"/>
  <c r="BT105"/>
  <c r="BT104"/>
  <c r="BT103"/>
  <c r="BT99"/>
  <c r="BT98"/>
  <c r="BT97"/>
  <c r="BT96"/>
  <c r="BT95"/>
  <c r="BT94"/>
  <c r="BT93"/>
  <c r="BT92"/>
  <c r="BT91"/>
  <c r="BT90"/>
  <c r="BT89"/>
  <c r="BT88"/>
  <c r="BT87"/>
  <c r="BT86"/>
  <c r="BT85"/>
  <c r="BT84"/>
  <c r="BT83"/>
  <c r="BT82"/>
  <c r="BT81"/>
  <c r="BT80"/>
  <c r="BT79"/>
  <c r="BT78"/>
  <c r="BT77"/>
  <c r="BT76"/>
  <c r="BT75"/>
  <c r="BT74"/>
  <c r="BT73"/>
  <c r="BT72"/>
  <c r="BT71"/>
  <c r="BT70"/>
  <c r="BT69"/>
  <c r="BT68"/>
  <c r="BT67"/>
  <c r="BT66"/>
  <c r="BT65"/>
  <c r="BT64"/>
  <c r="BT63"/>
  <c r="BT62"/>
  <c r="BT61"/>
  <c r="BT60"/>
  <c r="BT59"/>
  <c r="BT58"/>
  <c r="BT57"/>
  <c r="BT56"/>
  <c r="BT55"/>
  <c r="BT54"/>
  <c r="BT53"/>
  <c r="BT52"/>
  <c r="BT51"/>
  <c r="BT50"/>
  <c r="BT49"/>
  <c r="BT48"/>
  <c r="BT47"/>
  <c r="B76" i="4"/>
  <c r="B75"/>
  <c r="B74"/>
  <c r="B73"/>
  <c r="B72"/>
  <c r="B43"/>
  <c r="B42"/>
  <c r="B41"/>
  <c r="B40"/>
  <c r="B38" s="1"/>
  <c r="B39"/>
  <c r="B13"/>
  <c r="B12"/>
  <c r="B11"/>
  <c r="B10"/>
  <c r="B9"/>
  <c r="B8"/>
  <c r="D63" i="5"/>
  <c r="D55"/>
  <c r="D56" s="1"/>
  <c r="D32"/>
  <c r="D24"/>
  <c r="D23"/>
  <c r="D22"/>
  <c r="D48" s="1"/>
  <c r="D21"/>
  <c r="D20"/>
  <c r="D19"/>
  <c r="D15"/>
  <c r="D14"/>
  <c r="D13" s="1"/>
  <c r="D43" s="1"/>
  <c r="D12"/>
  <c r="D11"/>
  <c r="D10"/>
  <c r="D45" s="1"/>
  <c r="D9"/>
  <c r="D8"/>
  <c r="BL206" i="1"/>
  <c r="BL205"/>
  <c r="BL204"/>
  <c r="BL203"/>
  <c r="BL202"/>
  <c r="BL198"/>
  <c r="BL197"/>
  <c r="BL196"/>
  <c r="BL195"/>
  <c r="BL194"/>
  <c r="BL178"/>
  <c r="BL177"/>
  <c r="BL176"/>
  <c r="BL175"/>
  <c r="BL174"/>
  <c r="BL173"/>
  <c r="BL172"/>
  <c r="BL171"/>
  <c r="BL170"/>
  <c r="BL169"/>
  <c r="BL168"/>
  <c r="BL167"/>
  <c r="BL163"/>
  <c r="BL162"/>
  <c r="BL158"/>
  <c r="BL157"/>
  <c r="BL156"/>
  <c r="BL155"/>
  <c r="BL150"/>
  <c r="BL149"/>
  <c r="BL145"/>
  <c r="BL144"/>
  <c r="BL143"/>
  <c r="BL142"/>
  <c r="BL138"/>
  <c r="BL137"/>
  <c r="BL129"/>
  <c r="BL128"/>
  <c r="BL124"/>
  <c r="BL120"/>
  <c r="BL119"/>
  <c r="BL118"/>
  <c r="BL117"/>
  <c r="BL111"/>
  <c r="BL110"/>
  <c r="BL109"/>
  <c r="BL108"/>
  <c r="BL107"/>
  <c r="BL106"/>
  <c r="BL105"/>
  <c r="BL104"/>
  <c r="BL103"/>
  <c r="BL99"/>
  <c r="BL98"/>
  <c r="BL97"/>
  <c r="BL96"/>
  <c r="BL95"/>
  <c r="BL94"/>
  <c r="BL93"/>
  <c r="BL92"/>
  <c r="BL91"/>
  <c r="BL90"/>
  <c r="BL89"/>
  <c r="BL88"/>
  <c r="BL87"/>
  <c r="BL86"/>
  <c r="BL85"/>
  <c r="BL84"/>
  <c r="BL83"/>
  <c r="BL82"/>
  <c r="BL81"/>
  <c r="BL80"/>
  <c r="BL79"/>
  <c r="BL78"/>
  <c r="BL77"/>
  <c r="BL76"/>
  <c r="BL75"/>
  <c r="BL74"/>
  <c r="BL73"/>
  <c r="BL72"/>
  <c r="BL71"/>
  <c r="BL70"/>
  <c r="BL69"/>
  <c r="BL68"/>
  <c r="BL67"/>
  <c r="BL66"/>
  <c r="BL65"/>
  <c r="BL64"/>
  <c r="BL63"/>
  <c r="BL62"/>
  <c r="BL61"/>
  <c r="BL60"/>
  <c r="BL59"/>
  <c r="BL58"/>
  <c r="BL57"/>
  <c r="BL56"/>
  <c r="BL55"/>
  <c r="BL54"/>
  <c r="BL53"/>
  <c r="BL52"/>
  <c r="BL51"/>
  <c r="BL50"/>
  <c r="BL49"/>
  <c r="BL48"/>
  <c r="BL47"/>
  <c r="BJ206"/>
  <c r="BJ205"/>
  <c r="BJ204"/>
  <c r="BJ203"/>
  <c r="BJ202"/>
  <c r="BJ198"/>
  <c r="BJ197"/>
  <c r="BJ196"/>
  <c r="BJ195"/>
  <c r="BJ194"/>
  <c r="BJ178"/>
  <c r="BJ177"/>
  <c r="BJ176"/>
  <c r="BJ175"/>
  <c r="BJ174"/>
  <c r="BJ173"/>
  <c r="BJ172"/>
  <c r="BJ171"/>
  <c r="BJ170"/>
  <c r="BJ169"/>
  <c r="BJ168"/>
  <c r="BJ167"/>
  <c r="BJ163"/>
  <c r="BJ162"/>
  <c r="BJ158"/>
  <c r="BJ157"/>
  <c r="BJ156"/>
  <c r="BJ155"/>
  <c r="BJ150"/>
  <c r="BJ149"/>
  <c r="BJ145"/>
  <c r="BJ144"/>
  <c r="BJ143"/>
  <c r="BJ142"/>
  <c r="BJ138"/>
  <c r="BJ137"/>
  <c r="BJ139" s="1"/>
  <c r="BJ129"/>
  <c r="BJ128"/>
  <c r="BJ124"/>
  <c r="BJ120"/>
  <c r="BJ119"/>
  <c r="BJ118"/>
  <c r="BJ117"/>
  <c r="BJ111"/>
  <c r="BJ110"/>
  <c r="BJ109"/>
  <c r="BJ108"/>
  <c r="BJ107"/>
  <c r="BJ106"/>
  <c r="BJ105"/>
  <c r="BJ104"/>
  <c r="BJ103"/>
  <c r="BJ99"/>
  <c r="BJ98"/>
  <c r="BJ97"/>
  <c r="BJ96"/>
  <c r="BJ95"/>
  <c r="BJ94"/>
  <c r="BJ93"/>
  <c r="BJ92"/>
  <c r="BJ91"/>
  <c r="BJ90"/>
  <c r="BJ89"/>
  <c r="BJ88"/>
  <c r="BJ87"/>
  <c r="BJ86"/>
  <c r="BJ85"/>
  <c r="BJ84"/>
  <c r="BJ83"/>
  <c r="BJ82"/>
  <c r="BJ81"/>
  <c r="BJ80"/>
  <c r="BJ79"/>
  <c r="BJ78"/>
  <c r="BJ77"/>
  <c r="BJ76"/>
  <c r="BJ75"/>
  <c r="BJ74"/>
  <c r="BJ73"/>
  <c r="BJ72"/>
  <c r="BJ71"/>
  <c r="BJ70"/>
  <c r="BJ69"/>
  <c r="BJ68"/>
  <c r="BJ67"/>
  <c r="BJ66"/>
  <c r="BJ65"/>
  <c r="BJ64"/>
  <c r="BJ63"/>
  <c r="BJ62"/>
  <c r="BJ61"/>
  <c r="BJ60"/>
  <c r="BJ59"/>
  <c r="BJ58"/>
  <c r="BJ57"/>
  <c r="BJ56"/>
  <c r="BJ55"/>
  <c r="BJ54"/>
  <c r="BJ53"/>
  <c r="BJ52"/>
  <c r="BJ51"/>
  <c r="BJ50"/>
  <c r="BJ49"/>
  <c r="BJ48"/>
  <c r="BJ47"/>
  <c r="BI206"/>
  <c r="BI205"/>
  <c r="BI204"/>
  <c r="BI203"/>
  <c r="BI202"/>
  <c r="BI198"/>
  <c r="BI197"/>
  <c r="BI196"/>
  <c r="BI195"/>
  <c r="BI194"/>
  <c r="BI178"/>
  <c r="BI177"/>
  <c r="BI176"/>
  <c r="BI175"/>
  <c r="BI174"/>
  <c r="BI173"/>
  <c r="BI172"/>
  <c r="BI171"/>
  <c r="BI170"/>
  <c r="BI169"/>
  <c r="BI168"/>
  <c r="BI167"/>
  <c r="BI163"/>
  <c r="BI162"/>
  <c r="BI158"/>
  <c r="BI157"/>
  <c r="BI156"/>
  <c r="BI155"/>
  <c r="BI150"/>
  <c r="BI149"/>
  <c r="BI145"/>
  <c r="BI144"/>
  <c r="BI143"/>
  <c r="BI142"/>
  <c r="BI138"/>
  <c r="BI137"/>
  <c r="BI129"/>
  <c r="BI128"/>
  <c r="BI124"/>
  <c r="BI120"/>
  <c r="BI119"/>
  <c r="BI118"/>
  <c r="BI117"/>
  <c r="BI111"/>
  <c r="BI110"/>
  <c r="BI109"/>
  <c r="BI108"/>
  <c r="BI107"/>
  <c r="BI106"/>
  <c r="BI105"/>
  <c r="BI104"/>
  <c r="BI103"/>
  <c r="BI99"/>
  <c r="BI98"/>
  <c r="BI97"/>
  <c r="BI96"/>
  <c r="BI95"/>
  <c r="BI94"/>
  <c r="BI93"/>
  <c r="BI92"/>
  <c r="BI91"/>
  <c r="BI90"/>
  <c r="BI89"/>
  <c r="BI88"/>
  <c r="BI87"/>
  <c r="BI86"/>
  <c r="BI85"/>
  <c r="BI84"/>
  <c r="BI83"/>
  <c r="BI82"/>
  <c r="BI81"/>
  <c r="BI80"/>
  <c r="BI79"/>
  <c r="BI78"/>
  <c r="BI77"/>
  <c r="BI76"/>
  <c r="BI75"/>
  <c r="BI74"/>
  <c r="BI73"/>
  <c r="BI72"/>
  <c r="BI71"/>
  <c r="BI70"/>
  <c r="BI69"/>
  <c r="BI68"/>
  <c r="BI67"/>
  <c r="BI66"/>
  <c r="BI65"/>
  <c r="BI64"/>
  <c r="BI63"/>
  <c r="BI62"/>
  <c r="BI61"/>
  <c r="BI60"/>
  <c r="BI59"/>
  <c r="BI58"/>
  <c r="BI57"/>
  <c r="BI56"/>
  <c r="BI55"/>
  <c r="BI54"/>
  <c r="BI53"/>
  <c r="BI52"/>
  <c r="BI51"/>
  <c r="BI50"/>
  <c r="BI49"/>
  <c r="BI48"/>
  <c r="BI47"/>
  <c r="BB206"/>
  <c r="BB205"/>
  <c r="BB204"/>
  <c r="BB203"/>
  <c r="BB202"/>
  <c r="BB198"/>
  <c r="BB197"/>
  <c r="BB196"/>
  <c r="BB195"/>
  <c r="BB194"/>
  <c r="BB178"/>
  <c r="BB177"/>
  <c r="BB176"/>
  <c r="BB175"/>
  <c r="BB174"/>
  <c r="BB173"/>
  <c r="BB172"/>
  <c r="BB171"/>
  <c r="BB170"/>
  <c r="BB169"/>
  <c r="BB168"/>
  <c r="BB167"/>
  <c r="BB163"/>
  <c r="BB162"/>
  <c r="BB158"/>
  <c r="BB157"/>
  <c r="BB156"/>
  <c r="BB155"/>
  <c r="BB150"/>
  <c r="BB149"/>
  <c r="BB145"/>
  <c r="BB144"/>
  <c r="BB143"/>
  <c r="BB142"/>
  <c r="BB138"/>
  <c r="BB137"/>
  <c r="BB139" s="1"/>
  <c r="BB129"/>
  <c r="BB128"/>
  <c r="BB124"/>
  <c r="BB120"/>
  <c r="BB119"/>
  <c r="BB118"/>
  <c r="BB117"/>
  <c r="BB111"/>
  <c r="BB110"/>
  <c r="BB109"/>
  <c r="BB108"/>
  <c r="BB107"/>
  <c r="BB106"/>
  <c r="BB105"/>
  <c r="BB104"/>
  <c r="BB103"/>
  <c r="BB99"/>
  <c r="BB98"/>
  <c r="BB97"/>
  <c r="BB96"/>
  <c r="BB95"/>
  <c r="BB94"/>
  <c r="BB93"/>
  <c r="BB92"/>
  <c r="BB91"/>
  <c r="BB90"/>
  <c r="BB89"/>
  <c r="BB88"/>
  <c r="BB87"/>
  <c r="BB86"/>
  <c r="BB85"/>
  <c r="BB84"/>
  <c r="BB83"/>
  <c r="BB82"/>
  <c r="BB81"/>
  <c r="BB80"/>
  <c r="BB79"/>
  <c r="BB78"/>
  <c r="BB77"/>
  <c r="BB76"/>
  <c r="BB75"/>
  <c r="BB74"/>
  <c r="BB73"/>
  <c r="BB72"/>
  <c r="BB71"/>
  <c r="BB70"/>
  <c r="BB69"/>
  <c r="BB68"/>
  <c r="BB67"/>
  <c r="BB66"/>
  <c r="BB65"/>
  <c r="BB64"/>
  <c r="BB63"/>
  <c r="BB62"/>
  <c r="BB61"/>
  <c r="BB60"/>
  <c r="BB59"/>
  <c r="BB58"/>
  <c r="BB57"/>
  <c r="BB56"/>
  <c r="BB55"/>
  <c r="BB54"/>
  <c r="BB53"/>
  <c r="BB52"/>
  <c r="BB51"/>
  <c r="BB50"/>
  <c r="BB49"/>
  <c r="BB48"/>
  <c r="BB47"/>
  <c r="AP206"/>
  <c r="AP205"/>
  <c r="AP204"/>
  <c r="AP203"/>
  <c r="AP202"/>
  <c r="AP198"/>
  <c r="AP197"/>
  <c r="AP196"/>
  <c r="AP195"/>
  <c r="AP194"/>
  <c r="AP178"/>
  <c r="AP177"/>
  <c r="AP176"/>
  <c r="AP175"/>
  <c r="AP174"/>
  <c r="AP173"/>
  <c r="AP172"/>
  <c r="AP171"/>
  <c r="AP170"/>
  <c r="AP169"/>
  <c r="AP168"/>
  <c r="AP167"/>
  <c r="AP163"/>
  <c r="AP162"/>
  <c r="AP158"/>
  <c r="AP157"/>
  <c r="AP156"/>
  <c r="AP155"/>
  <c r="AP150"/>
  <c r="AP149"/>
  <c r="AP145"/>
  <c r="AP144"/>
  <c r="AP143"/>
  <c r="AP142"/>
  <c r="AP138"/>
  <c r="AP137"/>
  <c r="AP139" s="1"/>
  <c r="AP129"/>
  <c r="AP128"/>
  <c r="AP124"/>
  <c r="AP120"/>
  <c r="AP119"/>
  <c r="AP118"/>
  <c r="AP117"/>
  <c r="AP111"/>
  <c r="AP110"/>
  <c r="AP109"/>
  <c r="AP108"/>
  <c r="AP107"/>
  <c r="AP106"/>
  <c r="AP105"/>
  <c r="AP104"/>
  <c r="AP103"/>
  <c r="AP99"/>
  <c r="AP98"/>
  <c r="AP97"/>
  <c r="AP96"/>
  <c r="AP95"/>
  <c r="AP94"/>
  <c r="AP93"/>
  <c r="AP92"/>
  <c r="AP91"/>
  <c r="AP90"/>
  <c r="AP89"/>
  <c r="AP88"/>
  <c r="AP87"/>
  <c r="AP86"/>
  <c r="AP85"/>
  <c r="AP84"/>
  <c r="AP83"/>
  <c r="AP82"/>
  <c r="AP81"/>
  <c r="AP80"/>
  <c r="AP79"/>
  <c r="AP78"/>
  <c r="AP77"/>
  <c r="AP76"/>
  <c r="AP75"/>
  <c r="AP74"/>
  <c r="AP73"/>
  <c r="AP72"/>
  <c r="AP71"/>
  <c r="AP70"/>
  <c r="AP69"/>
  <c r="AP68"/>
  <c r="AP67"/>
  <c r="AP66"/>
  <c r="AP65"/>
  <c r="AP64"/>
  <c r="AP63"/>
  <c r="AP62"/>
  <c r="AP61"/>
  <c r="AP60"/>
  <c r="AP59"/>
  <c r="AP58"/>
  <c r="AP57"/>
  <c r="AP56"/>
  <c r="AP55"/>
  <c r="AP54"/>
  <c r="AP53"/>
  <c r="AP52"/>
  <c r="AP51"/>
  <c r="AP50"/>
  <c r="AP49"/>
  <c r="AP48"/>
  <c r="AP47"/>
  <c r="BS139" l="1"/>
  <c r="BI139"/>
  <c r="BL139"/>
  <c r="B14" i="4"/>
  <c r="D42" i="5"/>
  <c r="BQ29" i="1"/>
  <c r="BQ40"/>
  <c r="BQ22"/>
  <c r="D26" i="5"/>
  <c r="D27" s="1"/>
  <c r="D47" s="1"/>
  <c r="B77" i="4"/>
  <c r="D44" i="5"/>
  <c r="D16"/>
  <c r="BH206" i="1"/>
  <c r="BH205"/>
  <c r="BH204"/>
  <c r="BH203"/>
  <c r="BH202"/>
  <c r="BH198"/>
  <c r="BH197"/>
  <c r="BH196"/>
  <c r="BH195"/>
  <c r="BH194"/>
  <c r="BH178"/>
  <c r="BH177"/>
  <c r="BH176"/>
  <c r="BH175"/>
  <c r="BH174"/>
  <c r="BH173"/>
  <c r="BH172"/>
  <c r="BH171"/>
  <c r="BH170"/>
  <c r="BH169"/>
  <c r="BH168"/>
  <c r="BH167"/>
  <c r="BH163"/>
  <c r="BH162"/>
  <c r="BH158"/>
  <c r="BH157"/>
  <c r="BH156"/>
  <c r="BH155"/>
  <c r="BH150"/>
  <c r="BH149"/>
  <c r="BH145"/>
  <c r="BH144"/>
  <c r="BH143"/>
  <c r="BH142"/>
  <c r="BH138"/>
  <c r="BH137"/>
  <c r="BH139" s="1"/>
  <c r="BH129"/>
  <c r="BH128"/>
  <c r="BH124"/>
  <c r="BH120"/>
  <c r="BH119"/>
  <c r="BH118"/>
  <c r="BH117"/>
  <c r="BH111"/>
  <c r="BH110"/>
  <c r="BH109"/>
  <c r="BH108"/>
  <c r="BH107"/>
  <c r="BH106"/>
  <c r="BH105"/>
  <c r="BH104"/>
  <c r="BH103"/>
  <c r="BH99"/>
  <c r="BH98"/>
  <c r="BH97"/>
  <c r="BH96"/>
  <c r="BH95"/>
  <c r="BH94"/>
  <c r="BH93"/>
  <c r="BH92"/>
  <c r="BH91"/>
  <c r="BH90"/>
  <c r="BH89"/>
  <c r="BH88"/>
  <c r="BH87"/>
  <c r="BH86"/>
  <c r="BH85"/>
  <c r="BH84"/>
  <c r="BH83"/>
  <c r="BH82"/>
  <c r="BH81"/>
  <c r="BH80"/>
  <c r="BH79"/>
  <c r="BH78"/>
  <c r="BH77"/>
  <c r="BH76"/>
  <c r="BH75"/>
  <c r="BH74"/>
  <c r="BH73"/>
  <c r="BH72"/>
  <c r="BH71"/>
  <c r="BH70"/>
  <c r="BH69"/>
  <c r="BH68"/>
  <c r="BH67"/>
  <c r="BH66"/>
  <c r="BH65"/>
  <c r="BH64"/>
  <c r="BH63"/>
  <c r="BH62"/>
  <c r="BH61"/>
  <c r="BH60"/>
  <c r="BH59"/>
  <c r="BH58"/>
  <c r="BH57"/>
  <c r="BH56"/>
  <c r="BH55"/>
  <c r="BH54"/>
  <c r="BH53"/>
  <c r="BH52"/>
  <c r="BH51"/>
  <c r="BH50"/>
  <c r="BH49"/>
  <c r="BH48"/>
  <c r="BH47"/>
  <c r="BG39"/>
  <c r="BG38"/>
  <c r="BG37"/>
  <c r="BG36"/>
  <c r="BG35"/>
  <c r="BG34"/>
  <c r="BG33"/>
  <c r="BG32"/>
  <c r="BG28"/>
  <c r="BG27"/>
  <c r="BG26"/>
  <c r="BG25"/>
  <c r="BG21"/>
  <c r="BG20"/>
  <c r="BG19"/>
  <c r="BG18"/>
  <c r="BG17"/>
  <c r="BG16"/>
  <c r="BG15"/>
  <c r="BG14"/>
  <c r="BG13"/>
  <c r="BG12"/>
  <c r="BG11"/>
  <c r="BG10"/>
  <c r="AX39"/>
  <c r="AX38"/>
  <c r="AX37"/>
  <c r="AX36"/>
  <c r="AX35"/>
  <c r="AX34"/>
  <c r="AX33"/>
  <c r="AX32"/>
  <c r="AX28"/>
  <c r="AX27"/>
  <c r="AX26"/>
  <c r="AX25"/>
  <c r="AX21"/>
  <c r="AX20"/>
  <c r="AX19"/>
  <c r="AX18"/>
  <c r="AX17"/>
  <c r="AX16"/>
  <c r="AX15"/>
  <c r="AX14"/>
  <c r="AX13"/>
  <c r="AX12"/>
  <c r="AX11"/>
  <c r="AX10"/>
  <c r="CT206"/>
  <c r="CT205"/>
  <c r="CT204"/>
  <c r="CT203"/>
  <c r="CT202"/>
  <c r="CT198"/>
  <c r="CT197"/>
  <c r="CT196"/>
  <c r="CT195"/>
  <c r="CT194"/>
  <c r="CT178"/>
  <c r="CT177"/>
  <c r="CT176"/>
  <c r="CT175"/>
  <c r="CT174"/>
  <c r="CT173"/>
  <c r="CT172"/>
  <c r="CT171"/>
  <c r="CT170"/>
  <c r="CT169"/>
  <c r="CT168"/>
  <c r="CT167"/>
  <c r="CT163"/>
  <c r="CT162"/>
  <c r="CT158"/>
  <c r="CT157"/>
  <c r="CT156"/>
  <c r="CT155"/>
  <c r="CT150"/>
  <c r="CT149"/>
  <c r="CT145"/>
  <c r="CT144"/>
  <c r="CT143"/>
  <c r="CT142"/>
  <c r="CT138"/>
  <c r="CT137"/>
  <c r="CT129"/>
  <c r="CT128"/>
  <c r="CT124"/>
  <c r="CT120"/>
  <c r="CT119"/>
  <c r="CT118"/>
  <c r="CT117"/>
  <c r="CT111"/>
  <c r="CT110"/>
  <c r="CT109"/>
  <c r="CT108"/>
  <c r="CT107"/>
  <c r="CT106"/>
  <c r="CT105"/>
  <c r="CT104"/>
  <c r="CT103"/>
  <c r="CT99"/>
  <c r="CT98"/>
  <c r="CT97"/>
  <c r="CT96"/>
  <c r="CT95"/>
  <c r="CT94"/>
  <c r="CT93"/>
  <c r="CT92"/>
  <c r="CT91"/>
  <c r="CT90"/>
  <c r="CT89"/>
  <c r="CT88"/>
  <c r="CT87"/>
  <c r="CT86"/>
  <c r="CT85"/>
  <c r="CT84"/>
  <c r="CT83"/>
  <c r="CT82"/>
  <c r="CT81"/>
  <c r="CT80"/>
  <c r="CT79"/>
  <c r="CT78"/>
  <c r="CT77"/>
  <c r="CT76"/>
  <c r="CT75"/>
  <c r="CT74"/>
  <c r="CT73"/>
  <c r="CT72"/>
  <c r="CT71"/>
  <c r="CT70"/>
  <c r="CT69"/>
  <c r="CT68"/>
  <c r="CT67"/>
  <c r="CT66"/>
  <c r="CT65"/>
  <c r="CT64"/>
  <c r="CT63"/>
  <c r="CT62"/>
  <c r="CT61"/>
  <c r="CT60"/>
  <c r="CT59"/>
  <c r="CT58"/>
  <c r="CT57"/>
  <c r="CT56"/>
  <c r="CT55"/>
  <c r="CT54"/>
  <c r="CT53"/>
  <c r="CT52"/>
  <c r="CT51"/>
  <c r="CT50"/>
  <c r="CT49"/>
  <c r="CT48"/>
  <c r="CT47"/>
  <c r="CT139" l="1"/>
  <c r="P48"/>
  <c r="P56"/>
  <c r="P64"/>
  <c r="P72"/>
  <c r="P80"/>
  <c r="P88"/>
  <c r="P96"/>
  <c r="P107"/>
  <c r="P120"/>
  <c r="P173"/>
  <c r="P196"/>
  <c r="P52"/>
  <c r="P68"/>
  <c r="P84"/>
  <c r="P103"/>
  <c r="P137"/>
  <c r="P177"/>
  <c r="P50"/>
  <c r="P66"/>
  <c r="P82"/>
  <c r="P90"/>
  <c r="P109"/>
  <c r="P149"/>
  <c r="P175"/>
  <c r="P144"/>
  <c r="P60"/>
  <c r="P76"/>
  <c r="P92"/>
  <c r="P111"/>
  <c r="P155"/>
  <c r="P169"/>
  <c r="P203"/>
  <c r="P58"/>
  <c r="P74"/>
  <c r="P98"/>
  <c r="P128"/>
  <c r="P167"/>
  <c r="P198"/>
  <c r="P162"/>
  <c r="P54"/>
  <c r="P62"/>
  <c r="P70"/>
  <c r="P78"/>
  <c r="P86"/>
  <c r="P94"/>
  <c r="P105"/>
  <c r="P118"/>
  <c r="P142"/>
  <c r="P157"/>
  <c r="P171"/>
  <c r="P194"/>
  <c r="P205"/>
  <c r="N47"/>
  <c r="N49"/>
  <c r="N51"/>
  <c r="N53"/>
  <c r="N55"/>
  <c r="N57"/>
  <c r="N59"/>
  <c r="N61"/>
  <c r="N63"/>
  <c r="N65"/>
  <c r="N67"/>
  <c r="N69"/>
  <c r="N71"/>
  <c r="N73"/>
  <c r="N75"/>
  <c r="N77"/>
  <c r="N79"/>
  <c r="N81"/>
  <c r="N83"/>
  <c r="N85"/>
  <c r="N87"/>
  <c r="N89"/>
  <c r="N91"/>
  <c r="N93"/>
  <c r="N95"/>
  <c r="N97"/>
  <c r="N99"/>
  <c r="N104"/>
  <c r="N106"/>
  <c r="N108"/>
  <c r="N110"/>
  <c r="N117"/>
  <c r="N119"/>
  <c r="N124"/>
  <c r="N125" s="1"/>
  <c r="N129"/>
  <c r="N138"/>
  <c r="N143"/>
  <c r="N145"/>
  <c r="N150"/>
  <c r="N156"/>
  <c r="N158"/>
  <c r="N163"/>
  <c r="N168"/>
  <c r="N170"/>
  <c r="N172"/>
  <c r="N174"/>
  <c r="N176"/>
  <c r="N178"/>
  <c r="N195"/>
  <c r="N197"/>
  <c r="N202"/>
  <c r="N204"/>
  <c r="N206"/>
  <c r="P47"/>
  <c r="P49"/>
  <c r="P51"/>
  <c r="P53"/>
  <c r="P55"/>
  <c r="P57"/>
  <c r="P59"/>
  <c r="P61"/>
  <c r="P63"/>
  <c r="P65"/>
  <c r="P67"/>
  <c r="P69"/>
  <c r="P71"/>
  <c r="P73"/>
  <c r="P75"/>
  <c r="P77"/>
  <c r="P79"/>
  <c r="P81"/>
  <c r="P83"/>
  <c r="P85"/>
  <c r="P87"/>
  <c r="P89"/>
  <c r="P91"/>
  <c r="P93"/>
  <c r="P95"/>
  <c r="P97"/>
  <c r="P99"/>
  <c r="P104"/>
  <c r="P106"/>
  <c r="P108"/>
  <c r="P110"/>
  <c r="P117"/>
  <c r="P119"/>
  <c r="P124"/>
  <c r="P129"/>
  <c r="P138"/>
  <c r="P143"/>
  <c r="P145"/>
  <c r="P150"/>
  <c r="P156"/>
  <c r="P158"/>
  <c r="P163"/>
  <c r="P168"/>
  <c r="P170"/>
  <c r="P172"/>
  <c r="P174"/>
  <c r="P176"/>
  <c r="P178"/>
  <c r="P195"/>
  <c r="P197"/>
  <c r="P202"/>
  <c r="P204"/>
  <c r="P206"/>
  <c r="N48"/>
  <c r="N50"/>
  <c r="N52"/>
  <c r="N54"/>
  <c r="N56"/>
  <c r="N58"/>
  <c r="N60"/>
  <c r="N62"/>
  <c r="N64"/>
  <c r="N66"/>
  <c r="N68"/>
  <c r="N70"/>
  <c r="N72"/>
  <c r="N74"/>
  <c r="N76"/>
  <c r="N78"/>
  <c r="N80"/>
  <c r="N82"/>
  <c r="N84"/>
  <c r="N86"/>
  <c r="N88"/>
  <c r="N90"/>
  <c r="N92"/>
  <c r="N94"/>
  <c r="N96"/>
  <c r="N98"/>
  <c r="N103"/>
  <c r="N105"/>
  <c r="N107"/>
  <c r="N109"/>
  <c r="N111"/>
  <c r="N118"/>
  <c r="N120"/>
  <c r="N128"/>
  <c r="N137"/>
  <c r="N142"/>
  <c r="N144"/>
  <c r="N149"/>
  <c r="N155"/>
  <c r="N157"/>
  <c r="N162"/>
  <c r="N167"/>
  <c r="N169"/>
  <c r="N171"/>
  <c r="N173"/>
  <c r="N175"/>
  <c r="N177"/>
  <c r="N194"/>
  <c r="N196"/>
  <c r="N198"/>
  <c r="N203"/>
  <c r="N205"/>
  <c r="D49" i="5"/>
  <c r="D65" s="1"/>
  <c r="BQ42" i="1"/>
  <c r="BQ132" s="1"/>
  <c r="BQ188" s="1"/>
  <c r="D29" i="5"/>
  <c r="D34" s="1"/>
  <c r="BG22" i="1"/>
  <c r="BG29"/>
  <c r="BG40"/>
  <c r="AX22"/>
  <c r="AX29"/>
  <c r="AX40"/>
  <c r="N139" l="1"/>
  <c r="N152"/>
  <c r="N159"/>
  <c r="N164"/>
  <c r="N130"/>
  <c r="N112"/>
  <c r="N207"/>
  <c r="N100"/>
  <c r="N199"/>
  <c r="N179"/>
  <c r="N146"/>
  <c r="N121"/>
  <c r="BQ213"/>
  <c r="BQ222" s="1"/>
  <c r="BG42"/>
  <c r="BG132" s="1"/>
  <c r="BG188" s="1"/>
  <c r="AX42"/>
  <c r="AX132" s="1"/>
  <c r="AX188" s="1"/>
  <c r="Q125"/>
  <c r="CT207"/>
  <c r="BS207"/>
  <c r="BL207"/>
  <c r="BJ207"/>
  <c r="BH207"/>
  <c r="AP207"/>
  <c r="CT199"/>
  <c r="AP199"/>
  <c r="CT179"/>
  <c r="BS179"/>
  <c r="BL179"/>
  <c r="BJ179"/>
  <c r="BH179"/>
  <c r="AP179"/>
  <c r="CT164"/>
  <c r="CT152"/>
  <c r="BT152"/>
  <c r="BS152"/>
  <c r="BL152"/>
  <c r="BJ152"/>
  <c r="BI152"/>
  <c r="BH152"/>
  <c r="BB152"/>
  <c r="AP152"/>
  <c r="CT146"/>
  <c r="BT146"/>
  <c r="BS146"/>
  <c r="BL146"/>
  <c r="BJ146"/>
  <c r="BI146"/>
  <c r="BH146"/>
  <c r="BB146"/>
  <c r="AP146"/>
  <c r="CT130"/>
  <c r="CT125"/>
  <c r="BT125"/>
  <c r="BS125"/>
  <c r="BL125"/>
  <c r="BJ125"/>
  <c r="BI125"/>
  <c r="BH125"/>
  <c r="BB125"/>
  <c r="AP125"/>
  <c r="CT121"/>
  <c r="CT112"/>
  <c r="CT100"/>
  <c r="N181" l="1"/>
  <c r="N183" s="1"/>
  <c r="N185" s="1"/>
  <c r="N189" s="1"/>
  <c r="Q164"/>
  <c r="N114"/>
  <c r="N209"/>
  <c r="Q130"/>
  <c r="E197"/>
  <c r="AX214"/>
  <c r="AX223" s="1"/>
  <c r="AX213"/>
  <c r="AX222" s="1"/>
  <c r="BG214"/>
  <c r="BG223" s="1"/>
  <c r="BG213"/>
  <c r="BG222" s="1"/>
  <c r="BQ214"/>
  <c r="BQ223" s="1"/>
  <c r="E108"/>
  <c r="G108" s="1"/>
  <c r="Q121"/>
  <c r="Q146"/>
  <c r="Q152"/>
  <c r="Q179"/>
  <c r="BQ215"/>
  <c r="BQ224" s="1"/>
  <c r="Q207"/>
  <c r="BH199"/>
  <c r="BH209" s="1"/>
  <c r="BJ199"/>
  <c r="BJ209" s="1"/>
  <c r="BL199"/>
  <c r="BL209" s="1"/>
  <c r="BS199"/>
  <c r="BS209" s="1"/>
  <c r="AP209"/>
  <c r="CT209"/>
  <c r="AP100"/>
  <c r="BH100"/>
  <c r="BJ100"/>
  <c r="BL100"/>
  <c r="BS100"/>
  <c r="AP112"/>
  <c r="BH112"/>
  <c r="BJ112"/>
  <c r="BL112"/>
  <c r="BS112"/>
  <c r="BB121"/>
  <c r="BI121"/>
  <c r="BT121"/>
  <c r="AP130"/>
  <c r="BH130"/>
  <c r="BJ130"/>
  <c r="BL130"/>
  <c r="BS130"/>
  <c r="BB159"/>
  <c r="BI159"/>
  <c r="BT159"/>
  <c r="BB164"/>
  <c r="BI164"/>
  <c r="BT164"/>
  <c r="BB199"/>
  <c r="BI199"/>
  <c r="BT199"/>
  <c r="BB207"/>
  <c r="BI207"/>
  <c r="BT207"/>
  <c r="BB100"/>
  <c r="BI100"/>
  <c r="BT100"/>
  <c r="BB112"/>
  <c r="BI112"/>
  <c r="BT112"/>
  <c r="AP121"/>
  <c r="BH121"/>
  <c r="BJ121"/>
  <c r="BL121"/>
  <c r="BS121"/>
  <c r="BB130"/>
  <c r="BI130"/>
  <c r="BT130"/>
  <c r="AP164"/>
  <c r="BH164"/>
  <c r="BJ164"/>
  <c r="BL164"/>
  <c r="BS164"/>
  <c r="Q199"/>
  <c r="BB179"/>
  <c r="BI179"/>
  <c r="BT179"/>
  <c r="CT114"/>
  <c r="AP159"/>
  <c r="BH159"/>
  <c r="BJ159"/>
  <c r="BL159"/>
  <c r="BS159"/>
  <c r="CT159"/>
  <c r="CT181" s="1"/>
  <c r="CT183" s="1"/>
  <c r="CT185" s="1"/>
  <c r="CT189" s="1"/>
  <c r="DA39"/>
  <c r="CZ39"/>
  <c r="CY39"/>
  <c r="CX39"/>
  <c r="CC39"/>
  <c r="CW39"/>
  <c r="CV39"/>
  <c r="CU39"/>
  <c r="CG39"/>
  <c r="CF39"/>
  <c r="CE39"/>
  <c r="CD39"/>
  <c r="CT39"/>
  <c r="CB39"/>
  <c r="CR39"/>
  <c r="CQ39"/>
  <c r="CP39"/>
  <c r="CO39"/>
  <c r="CN39"/>
  <c r="CM39"/>
  <c r="CL39"/>
  <c r="CK39"/>
  <c r="CJ39"/>
  <c r="CI39"/>
  <c r="CA39"/>
  <c r="BZ39"/>
  <c r="BY39"/>
  <c r="BX39"/>
  <c r="BW39"/>
  <c r="BV39"/>
  <c r="BU39"/>
  <c r="BT39"/>
  <c r="BS39"/>
  <c r="BR39"/>
  <c r="BP39"/>
  <c r="BO39"/>
  <c r="BN39"/>
  <c r="BM39"/>
  <c r="BL39"/>
  <c r="BK39"/>
  <c r="BJ39"/>
  <c r="BI39"/>
  <c r="BH39"/>
  <c r="BF39"/>
  <c r="BE39"/>
  <c r="BD39"/>
  <c r="BC39"/>
  <c r="BB39"/>
  <c r="BA39"/>
  <c r="AZ39"/>
  <c r="AY39"/>
  <c r="AW39"/>
  <c r="AV39"/>
  <c r="AU39"/>
  <c r="AT39"/>
  <c r="AS39"/>
  <c r="AR39"/>
  <c r="AQ39"/>
  <c r="AP39"/>
  <c r="AO39"/>
  <c r="AN39"/>
  <c r="AM39"/>
  <c r="AL39"/>
  <c r="AK39"/>
  <c r="AJ39"/>
  <c r="AI39"/>
  <c r="AH39"/>
  <c r="AG39"/>
  <c r="AF39"/>
  <c r="AE39"/>
  <c r="AD39"/>
  <c r="AC39"/>
  <c r="AB39"/>
  <c r="AA39"/>
  <c r="Z39"/>
  <c r="Y39"/>
  <c r="X39"/>
  <c r="W39"/>
  <c r="V39"/>
  <c r="U39"/>
  <c r="T39"/>
  <c r="S39"/>
  <c r="R39"/>
  <c r="Q39"/>
  <c r="DA38"/>
  <c r="CZ38"/>
  <c r="CY38"/>
  <c r="CX38"/>
  <c r="CC38"/>
  <c r="CW38"/>
  <c r="CV38"/>
  <c r="CU38"/>
  <c r="CG38"/>
  <c r="CF38"/>
  <c r="CE38"/>
  <c r="CD38"/>
  <c r="CT38"/>
  <c r="CB38"/>
  <c r="CR38"/>
  <c r="CQ38"/>
  <c r="CP38"/>
  <c r="CO38"/>
  <c r="CN38"/>
  <c r="CM38"/>
  <c r="CL38"/>
  <c r="CK38"/>
  <c r="CJ38"/>
  <c r="CI38"/>
  <c r="CA38"/>
  <c r="BZ38"/>
  <c r="BY38"/>
  <c r="BX38"/>
  <c r="BW38"/>
  <c r="BV38"/>
  <c r="BU38"/>
  <c r="BT38"/>
  <c r="BS38"/>
  <c r="BR38"/>
  <c r="BP38"/>
  <c r="BO38"/>
  <c r="BN38"/>
  <c r="BM38"/>
  <c r="BL38"/>
  <c r="BK38"/>
  <c r="BJ38"/>
  <c r="BI38"/>
  <c r="BH38"/>
  <c r="BF38"/>
  <c r="BE38"/>
  <c r="BD38"/>
  <c r="BC38"/>
  <c r="BB38"/>
  <c r="BA38"/>
  <c r="AZ38"/>
  <c r="AY38"/>
  <c r="AW38"/>
  <c r="AV38"/>
  <c r="AU38"/>
  <c r="AT38"/>
  <c r="AS38"/>
  <c r="AR38"/>
  <c r="AQ38"/>
  <c r="AP38"/>
  <c r="AO38"/>
  <c r="AN38"/>
  <c r="AM38"/>
  <c r="AL38"/>
  <c r="AK38"/>
  <c r="AJ38"/>
  <c r="AI38"/>
  <c r="AH38"/>
  <c r="AG38"/>
  <c r="AF38"/>
  <c r="AE38"/>
  <c r="AD38"/>
  <c r="AC38"/>
  <c r="AB38"/>
  <c r="AA38"/>
  <c r="Z38"/>
  <c r="Y38"/>
  <c r="X38"/>
  <c r="W38"/>
  <c r="V38"/>
  <c r="U38"/>
  <c r="T38"/>
  <c r="S38"/>
  <c r="R38"/>
  <c r="Q38"/>
  <c r="DA37"/>
  <c r="CZ37"/>
  <c r="CY37"/>
  <c r="CX37"/>
  <c r="CC37"/>
  <c r="CW37"/>
  <c r="CV37"/>
  <c r="CU37"/>
  <c r="CG37"/>
  <c r="CF37"/>
  <c r="CE37"/>
  <c r="CD37"/>
  <c r="CT37"/>
  <c r="CB37"/>
  <c r="CR37"/>
  <c r="CQ37"/>
  <c r="CP37"/>
  <c r="CO37"/>
  <c r="CN37"/>
  <c r="CM37"/>
  <c r="CL37"/>
  <c r="CK37"/>
  <c r="CJ37"/>
  <c r="CI37"/>
  <c r="CA37"/>
  <c r="BZ37"/>
  <c r="BY37"/>
  <c r="BX37"/>
  <c r="BW37"/>
  <c r="BV37"/>
  <c r="BU37"/>
  <c r="BT37"/>
  <c r="BS37"/>
  <c r="BR37"/>
  <c r="BP37"/>
  <c r="BO37"/>
  <c r="BN37"/>
  <c r="BM37"/>
  <c r="BL37"/>
  <c r="BK37"/>
  <c r="BJ37"/>
  <c r="BI37"/>
  <c r="BH37"/>
  <c r="BF37"/>
  <c r="BE37"/>
  <c r="BD37"/>
  <c r="BC37"/>
  <c r="BB37"/>
  <c r="BA37"/>
  <c r="AZ37"/>
  <c r="AY37"/>
  <c r="AW37"/>
  <c r="AV37"/>
  <c r="AU37"/>
  <c r="AT37"/>
  <c r="AS37"/>
  <c r="AR37"/>
  <c r="AQ37"/>
  <c r="AP37"/>
  <c r="AO37"/>
  <c r="AN37"/>
  <c r="AM37"/>
  <c r="AL37"/>
  <c r="AK37"/>
  <c r="AJ37"/>
  <c r="AI37"/>
  <c r="AH37"/>
  <c r="AG37"/>
  <c r="AF37"/>
  <c r="AE37"/>
  <c r="AD37"/>
  <c r="AC37"/>
  <c r="AB37"/>
  <c r="AA37"/>
  <c r="Z37"/>
  <c r="Y37"/>
  <c r="X37"/>
  <c r="W37"/>
  <c r="V37"/>
  <c r="U37"/>
  <c r="T37"/>
  <c r="S37"/>
  <c r="R37"/>
  <c r="Q37"/>
  <c r="DA36"/>
  <c r="CZ36"/>
  <c r="CY36"/>
  <c r="CX36"/>
  <c r="CC36"/>
  <c r="CW36"/>
  <c r="CV36"/>
  <c r="CU36"/>
  <c r="CG36"/>
  <c r="CF36"/>
  <c r="CE36"/>
  <c r="CD36"/>
  <c r="CT36"/>
  <c r="CB36"/>
  <c r="CR36"/>
  <c r="CQ36"/>
  <c r="CP36"/>
  <c r="CO36"/>
  <c r="CN36"/>
  <c r="CM36"/>
  <c r="CL36"/>
  <c r="CK36"/>
  <c r="CJ36"/>
  <c r="CI36"/>
  <c r="CA36"/>
  <c r="BZ36"/>
  <c r="BY36"/>
  <c r="BX36"/>
  <c r="BW36"/>
  <c r="BV36"/>
  <c r="BU36"/>
  <c r="BT36"/>
  <c r="BS36"/>
  <c r="BR36"/>
  <c r="BP36"/>
  <c r="BO36"/>
  <c r="BN36"/>
  <c r="BM36"/>
  <c r="BL36"/>
  <c r="BK36"/>
  <c r="BJ36"/>
  <c r="BI36"/>
  <c r="BH36"/>
  <c r="BF36"/>
  <c r="BE36"/>
  <c r="BD36"/>
  <c r="BC36"/>
  <c r="BB36"/>
  <c r="BA36"/>
  <c r="AZ36"/>
  <c r="AY36"/>
  <c r="AW36"/>
  <c r="AV36"/>
  <c r="AU36"/>
  <c r="AT36"/>
  <c r="AS36"/>
  <c r="AR36"/>
  <c r="AQ36"/>
  <c r="AP36"/>
  <c r="AO36"/>
  <c r="AN36"/>
  <c r="AM36"/>
  <c r="AL36"/>
  <c r="AK36"/>
  <c r="AJ36"/>
  <c r="AI36"/>
  <c r="AH36"/>
  <c r="AG36"/>
  <c r="AF36"/>
  <c r="AE36"/>
  <c r="AD36"/>
  <c r="AC36"/>
  <c r="AB36"/>
  <c r="AA36"/>
  <c r="Z36"/>
  <c r="Y36"/>
  <c r="X36"/>
  <c r="W36"/>
  <c r="V36"/>
  <c r="U36"/>
  <c r="T36"/>
  <c r="S36"/>
  <c r="R36"/>
  <c r="Q36"/>
  <c r="DA35"/>
  <c r="CZ35"/>
  <c r="CY35"/>
  <c r="CX35"/>
  <c r="CC35"/>
  <c r="CW35"/>
  <c r="CV35"/>
  <c r="CU35"/>
  <c r="CG35"/>
  <c r="CF35"/>
  <c r="CE35"/>
  <c r="CD35"/>
  <c r="CT35"/>
  <c r="CB35"/>
  <c r="CR35"/>
  <c r="CQ35"/>
  <c r="CP35"/>
  <c r="CO35"/>
  <c r="CN35"/>
  <c r="CM35"/>
  <c r="CL35"/>
  <c r="CK35"/>
  <c r="CJ35"/>
  <c r="CI35"/>
  <c r="CA35"/>
  <c r="BZ35"/>
  <c r="BY35"/>
  <c r="BX35"/>
  <c r="BW35"/>
  <c r="BV35"/>
  <c r="BU35"/>
  <c r="BT35"/>
  <c r="BS35"/>
  <c r="BR35"/>
  <c r="BP35"/>
  <c r="BO35"/>
  <c r="BN35"/>
  <c r="BM35"/>
  <c r="BL35"/>
  <c r="BK35"/>
  <c r="BJ35"/>
  <c r="BI35"/>
  <c r="BH35"/>
  <c r="BF35"/>
  <c r="BE35"/>
  <c r="BD35"/>
  <c r="BC35"/>
  <c r="BB35"/>
  <c r="BA35"/>
  <c r="AZ35"/>
  <c r="AY35"/>
  <c r="AW35"/>
  <c r="AV35"/>
  <c r="AU35"/>
  <c r="AT35"/>
  <c r="AS35"/>
  <c r="AR35"/>
  <c r="AQ35"/>
  <c r="AP35"/>
  <c r="AO35"/>
  <c r="AN35"/>
  <c r="AM35"/>
  <c r="AL35"/>
  <c r="AK35"/>
  <c r="AJ35"/>
  <c r="AI35"/>
  <c r="AH35"/>
  <c r="AG35"/>
  <c r="AF35"/>
  <c r="AE35"/>
  <c r="AD35"/>
  <c r="AC35"/>
  <c r="AB35"/>
  <c r="AA35"/>
  <c r="Z35"/>
  <c r="Y35"/>
  <c r="X35"/>
  <c r="W35"/>
  <c r="V35"/>
  <c r="U35"/>
  <c r="T35"/>
  <c r="S35"/>
  <c r="R35"/>
  <c r="Q35"/>
  <c r="DA34"/>
  <c r="CZ34"/>
  <c r="CY34"/>
  <c r="CX34"/>
  <c r="CC34"/>
  <c r="CW34"/>
  <c r="CV34"/>
  <c r="CU34"/>
  <c r="CG34"/>
  <c r="CF34"/>
  <c r="CE34"/>
  <c r="CD34"/>
  <c r="CT34"/>
  <c r="CB34"/>
  <c r="CR34"/>
  <c r="CQ34"/>
  <c r="CP34"/>
  <c r="CO34"/>
  <c r="CN34"/>
  <c r="CM34"/>
  <c r="CL34"/>
  <c r="CK34"/>
  <c r="CJ34"/>
  <c r="CI34"/>
  <c r="CA34"/>
  <c r="BZ34"/>
  <c r="BY34"/>
  <c r="BX34"/>
  <c r="BW34"/>
  <c r="BV34"/>
  <c r="BU34"/>
  <c r="BT34"/>
  <c r="BS34"/>
  <c r="BR34"/>
  <c r="BP34"/>
  <c r="BO34"/>
  <c r="BN34"/>
  <c r="BM34"/>
  <c r="BL34"/>
  <c r="BK34"/>
  <c r="BJ34"/>
  <c r="BI34"/>
  <c r="BH34"/>
  <c r="BF34"/>
  <c r="BE34"/>
  <c r="BD34"/>
  <c r="BC34"/>
  <c r="BB34"/>
  <c r="BA34"/>
  <c r="AZ34"/>
  <c r="AY34"/>
  <c r="AW34"/>
  <c r="AV34"/>
  <c r="AU34"/>
  <c r="AT34"/>
  <c r="AS34"/>
  <c r="AR34"/>
  <c r="AQ34"/>
  <c r="AP34"/>
  <c r="AO34"/>
  <c r="AN34"/>
  <c r="AM34"/>
  <c r="AL34"/>
  <c r="AK34"/>
  <c r="AJ34"/>
  <c r="AI34"/>
  <c r="AH34"/>
  <c r="AG34"/>
  <c r="AF34"/>
  <c r="AE34"/>
  <c r="AD34"/>
  <c r="AC34"/>
  <c r="AB34"/>
  <c r="AA34"/>
  <c r="Z34"/>
  <c r="Y34"/>
  <c r="X34"/>
  <c r="W34"/>
  <c r="V34"/>
  <c r="U34"/>
  <c r="T34"/>
  <c r="S34"/>
  <c r="R34"/>
  <c r="Q34"/>
  <c r="DA33"/>
  <c r="CZ33"/>
  <c r="CY33"/>
  <c r="CX33"/>
  <c r="CC33"/>
  <c r="CW33"/>
  <c r="CV33"/>
  <c r="CU33"/>
  <c r="CG33"/>
  <c r="CF33"/>
  <c r="CE33"/>
  <c r="CD33"/>
  <c r="CT33"/>
  <c r="CB33"/>
  <c r="CR33"/>
  <c r="CQ33"/>
  <c r="CP33"/>
  <c r="CO33"/>
  <c r="CN33"/>
  <c r="CM33"/>
  <c r="CL33"/>
  <c r="CK33"/>
  <c r="CJ33"/>
  <c r="CI33"/>
  <c r="CA33"/>
  <c r="BZ33"/>
  <c r="BY33"/>
  <c r="BX33"/>
  <c r="BW33"/>
  <c r="BV33"/>
  <c r="BU33"/>
  <c r="BT33"/>
  <c r="BS33"/>
  <c r="BR33"/>
  <c r="BP33"/>
  <c r="BO33"/>
  <c r="BN33"/>
  <c r="BM33"/>
  <c r="BL33"/>
  <c r="BK33"/>
  <c r="BJ33"/>
  <c r="BI33"/>
  <c r="BH33"/>
  <c r="BF33"/>
  <c r="BE33"/>
  <c r="BD33"/>
  <c r="BC33"/>
  <c r="BB33"/>
  <c r="BA33"/>
  <c r="AZ33"/>
  <c r="AY33"/>
  <c r="AW33"/>
  <c r="AV33"/>
  <c r="AU33"/>
  <c r="AT33"/>
  <c r="AS33"/>
  <c r="AR33"/>
  <c r="AQ33"/>
  <c r="AP33"/>
  <c r="AO33"/>
  <c r="AN33"/>
  <c r="AM33"/>
  <c r="AL33"/>
  <c r="AK33"/>
  <c r="AJ33"/>
  <c r="AI33"/>
  <c r="AH33"/>
  <c r="AG33"/>
  <c r="AF33"/>
  <c r="AE33"/>
  <c r="AD33"/>
  <c r="AC33"/>
  <c r="AB33"/>
  <c r="AA33"/>
  <c r="Z33"/>
  <c r="Y33"/>
  <c r="X33"/>
  <c r="W33"/>
  <c r="V33"/>
  <c r="U33"/>
  <c r="T33"/>
  <c r="S33"/>
  <c r="R33"/>
  <c r="Q33"/>
  <c r="DA32"/>
  <c r="CZ32"/>
  <c r="CY32"/>
  <c r="CX32"/>
  <c r="CC32"/>
  <c r="CW32"/>
  <c r="CV32"/>
  <c r="CU32"/>
  <c r="CG32"/>
  <c r="CF32"/>
  <c r="CE32"/>
  <c r="CD32"/>
  <c r="CT32"/>
  <c r="CB32"/>
  <c r="CR32"/>
  <c r="CQ32"/>
  <c r="CP32"/>
  <c r="CO32"/>
  <c r="CN32"/>
  <c r="CM32"/>
  <c r="CL32"/>
  <c r="CK32"/>
  <c r="CJ32"/>
  <c r="CI32"/>
  <c r="CA32"/>
  <c r="BZ32"/>
  <c r="BY32"/>
  <c r="BX32"/>
  <c r="BW32"/>
  <c r="BV32"/>
  <c r="BU32"/>
  <c r="BT32"/>
  <c r="BS32"/>
  <c r="BR32"/>
  <c r="BP32"/>
  <c r="BO32"/>
  <c r="BN32"/>
  <c r="BM32"/>
  <c r="BL32"/>
  <c r="BK32"/>
  <c r="BJ32"/>
  <c r="BI32"/>
  <c r="BH32"/>
  <c r="BF32"/>
  <c r="BE32"/>
  <c r="BD32"/>
  <c r="BC32"/>
  <c r="BB32"/>
  <c r="BA32"/>
  <c r="AZ32"/>
  <c r="AY32"/>
  <c r="AW32"/>
  <c r="AV32"/>
  <c r="AU32"/>
  <c r="AT32"/>
  <c r="AS32"/>
  <c r="AR32"/>
  <c r="AQ32"/>
  <c r="AP32"/>
  <c r="AO32"/>
  <c r="AN32"/>
  <c r="AM32"/>
  <c r="AL32"/>
  <c r="AK32"/>
  <c r="AJ32"/>
  <c r="AI32"/>
  <c r="AH32"/>
  <c r="AG32"/>
  <c r="AF32"/>
  <c r="AE32"/>
  <c r="AD32"/>
  <c r="AC32"/>
  <c r="AB32"/>
  <c r="AA32"/>
  <c r="Z32"/>
  <c r="Y32"/>
  <c r="X32"/>
  <c r="W32"/>
  <c r="V32"/>
  <c r="U32"/>
  <c r="T32"/>
  <c r="S32"/>
  <c r="R32"/>
  <c r="Q32"/>
  <c r="DA28"/>
  <c r="CZ28"/>
  <c r="CY28"/>
  <c r="CX28"/>
  <c r="CC28"/>
  <c r="CW28"/>
  <c r="CV28"/>
  <c r="CU28"/>
  <c r="CG28"/>
  <c r="CF28"/>
  <c r="CE28"/>
  <c r="CD28"/>
  <c r="CT28"/>
  <c r="CB28"/>
  <c r="CR28"/>
  <c r="CQ28"/>
  <c r="CP28"/>
  <c r="CO28"/>
  <c r="CN28"/>
  <c r="CM28"/>
  <c r="CL28"/>
  <c r="CK28"/>
  <c r="CJ28"/>
  <c r="CI28"/>
  <c r="CA28"/>
  <c r="BZ28"/>
  <c r="BY28"/>
  <c r="BX28"/>
  <c r="BW28"/>
  <c r="BV28"/>
  <c r="BU28"/>
  <c r="BT28"/>
  <c r="BS28"/>
  <c r="BR28"/>
  <c r="BP28"/>
  <c r="BO28"/>
  <c r="BN28"/>
  <c r="BM28"/>
  <c r="BL28"/>
  <c r="BK28"/>
  <c r="BJ28"/>
  <c r="BI28"/>
  <c r="BH28"/>
  <c r="BF28"/>
  <c r="BE28"/>
  <c r="BD28"/>
  <c r="BC28"/>
  <c r="BB28"/>
  <c r="BA28"/>
  <c r="AZ28"/>
  <c r="AY28"/>
  <c r="AW28"/>
  <c r="AV28"/>
  <c r="AU28"/>
  <c r="AT28"/>
  <c r="AS28"/>
  <c r="AR28"/>
  <c r="AQ28"/>
  <c r="AP28"/>
  <c r="AO28"/>
  <c r="AN28"/>
  <c r="AM28"/>
  <c r="AL28"/>
  <c r="AK28"/>
  <c r="AJ28"/>
  <c r="AI28"/>
  <c r="AH28"/>
  <c r="AG28"/>
  <c r="AF28"/>
  <c r="AE28"/>
  <c r="AD28"/>
  <c r="AC28"/>
  <c r="AB28"/>
  <c r="AA28"/>
  <c r="Z28"/>
  <c r="Y28"/>
  <c r="X28"/>
  <c r="W28"/>
  <c r="V28"/>
  <c r="U28"/>
  <c r="T28"/>
  <c r="S28"/>
  <c r="R28"/>
  <c r="Q28"/>
  <c r="DA27"/>
  <c r="CZ27"/>
  <c r="CY27"/>
  <c r="CX27"/>
  <c r="CC27"/>
  <c r="CW27"/>
  <c r="CV27"/>
  <c r="CU27"/>
  <c r="CG27"/>
  <c r="CF27"/>
  <c r="CE27"/>
  <c r="CD27"/>
  <c r="CT27"/>
  <c r="CB27"/>
  <c r="CR27"/>
  <c r="CQ27"/>
  <c r="CP27"/>
  <c r="CO27"/>
  <c r="CN27"/>
  <c r="CM27"/>
  <c r="CL27"/>
  <c r="CK27"/>
  <c r="CJ27"/>
  <c r="CI27"/>
  <c r="CA27"/>
  <c r="BZ27"/>
  <c r="BY27"/>
  <c r="BX27"/>
  <c r="BW27"/>
  <c r="BV27"/>
  <c r="BU27"/>
  <c r="BT27"/>
  <c r="BS27"/>
  <c r="BR27"/>
  <c r="BP27"/>
  <c r="BO27"/>
  <c r="BN27"/>
  <c r="BM27"/>
  <c r="BL27"/>
  <c r="BK27"/>
  <c r="BJ27"/>
  <c r="BI27"/>
  <c r="BH27"/>
  <c r="BF27"/>
  <c r="BE27"/>
  <c r="BD27"/>
  <c r="BC27"/>
  <c r="BB27"/>
  <c r="BA27"/>
  <c r="AZ27"/>
  <c r="AY27"/>
  <c r="AW27"/>
  <c r="AV27"/>
  <c r="AU27"/>
  <c r="AT27"/>
  <c r="AS27"/>
  <c r="AR27"/>
  <c r="AQ27"/>
  <c r="AP27"/>
  <c r="AO27"/>
  <c r="AN27"/>
  <c r="AM27"/>
  <c r="AL27"/>
  <c r="AK27"/>
  <c r="AJ27"/>
  <c r="AI27"/>
  <c r="AH27"/>
  <c r="AG27"/>
  <c r="AF27"/>
  <c r="AE27"/>
  <c r="AD27"/>
  <c r="AC27"/>
  <c r="AB27"/>
  <c r="AA27"/>
  <c r="Z27"/>
  <c r="Y27"/>
  <c r="X27"/>
  <c r="W27"/>
  <c r="V27"/>
  <c r="U27"/>
  <c r="T27"/>
  <c r="S27"/>
  <c r="R27"/>
  <c r="Q27"/>
  <c r="DA26"/>
  <c r="CZ26"/>
  <c r="CY26"/>
  <c r="CX26"/>
  <c r="CC26"/>
  <c r="CW26"/>
  <c r="CV26"/>
  <c r="CU26"/>
  <c r="CG26"/>
  <c r="CF26"/>
  <c r="CE26"/>
  <c r="CD26"/>
  <c r="CT26"/>
  <c r="CB26"/>
  <c r="CR26"/>
  <c r="CQ26"/>
  <c r="CP26"/>
  <c r="CO26"/>
  <c r="CN26"/>
  <c r="CM26"/>
  <c r="CL26"/>
  <c r="CK26"/>
  <c r="CJ26"/>
  <c r="CI26"/>
  <c r="CA26"/>
  <c r="BZ26"/>
  <c r="BY26"/>
  <c r="BX26"/>
  <c r="BW26"/>
  <c r="BV26"/>
  <c r="BU26"/>
  <c r="BT26"/>
  <c r="BS26"/>
  <c r="BR26"/>
  <c r="BP26"/>
  <c r="BO26"/>
  <c r="BN26"/>
  <c r="BM26"/>
  <c r="BL26"/>
  <c r="BK26"/>
  <c r="BJ26"/>
  <c r="BI26"/>
  <c r="BH26"/>
  <c r="BF26"/>
  <c r="BE26"/>
  <c r="BD26"/>
  <c r="BC26"/>
  <c r="BB26"/>
  <c r="BA26"/>
  <c r="AZ26"/>
  <c r="AY26"/>
  <c r="AW26"/>
  <c r="AV26"/>
  <c r="AU26"/>
  <c r="AT26"/>
  <c r="AS26"/>
  <c r="AR26"/>
  <c r="AQ26"/>
  <c r="AP26"/>
  <c r="AO26"/>
  <c r="AN26"/>
  <c r="AM26"/>
  <c r="AL26"/>
  <c r="AK26"/>
  <c r="AJ26"/>
  <c r="AI26"/>
  <c r="AH26"/>
  <c r="AG26"/>
  <c r="AF26"/>
  <c r="AE26"/>
  <c r="AD26"/>
  <c r="AC26"/>
  <c r="AB26"/>
  <c r="AA26"/>
  <c r="Z26"/>
  <c r="Y26"/>
  <c r="X26"/>
  <c r="W26"/>
  <c r="V26"/>
  <c r="U26"/>
  <c r="T26"/>
  <c r="S26"/>
  <c r="R26"/>
  <c r="Q26"/>
  <c r="DA25"/>
  <c r="CZ25"/>
  <c r="CY25"/>
  <c r="CX25"/>
  <c r="CC25"/>
  <c r="CW25"/>
  <c r="CV25"/>
  <c r="CU25"/>
  <c r="CG25"/>
  <c r="CF25"/>
  <c r="CE25"/>
  <c r="CD25"/>
  <c r="CT25"/>
  <c r="CB25"/>
  <c r="CR25"/>
  <c r="CQ25"/>
  <c r="CP25"/>
  <c r="CO25"/>
  <c r="CN25"/>
  <c r="CM25"/>
  <c r="CL25"/>
  <c r="CK25"/>
  <c r="CJ25"/>
  <c r="CI25"/>
  <c r="CA25"/>
  <c r="BZ25"/>
  <c r="BY25"/>
  <c r="BX25"/>
  <c r="BW25"/>
  <c r="BV25"/>
  <c r="BU25"/>
  <c r="BT25"/>
  <c r="BS25"/>
  <c r="BR25"/>
  <c r="BP25"/>
  <c r="BO25"/>
  <c r="BN25"/>
  <c r="BM25"/>
  <c r="BL25"/>
  <c r="BK25"/>
  <c r="BJ25"/>
  <c r="BI25"/>
  <c r="BH25"/>
  <c r="BF25"/>
  <c r="BE25"/>
  <c r="BD25"/>
  <c r="BC25"/>
  <c r="BB25"/>
  <c r="BA25"/>
  <c r="AZ25"/>
  <c r="AY25"/>
  <c r="AW25"/>
  <c r="AV25"/>
  <c r="AU25"/>
  <c r="AT25"/>
  <c r="AS25"/>
  <c r="AR25"/>
  <c r="AQ25"/>
  <c r="AP25"/>
  <c r="AO25"/>
  <c r="AN25"/>
  <c r="AM25"/>
  <c r="AL25"/>
  <c r="AK25"/>
  <c r="AJ25"/>
  <c r="AI25"/>
  <c r="AH25"/>
  <c r="AG25"/>
  <c r="AF25"/>
  <c r="AE25"/>
  <c r="AD25"/>
  <c r="AC25"/>
  <c r="AB25"/>
  <c r="AA25"/>
  <c r="Z25"/>
  <c r="Y25"/>
  <c r="X25"/>
  <c r="W25"/>
  <c r="V25"/>
  <c r="U25"/>
  <c r="T25"/>
  <c r="S25"/>
  <c r="R25"/>
  <c r="Q25"/>
  <c r="DA21"/>
  <c r="CZ21"/>
  <c r="CY21"/>
  <c r="CX21"/>
  <c r="CC21"/>
  <c r="CW21"/>
  <c r="CV21"/>
  <c r="CU21"/>
  <c r="CG21"/>
  <c r="CF21"/>
  <c r="CE21"/>
  <c r="CD21"/>
  <c r="CT21"/>
  <c r="CB21"/>
  <c r="CR21"/>
  <c r="CQ21"/>
  <c r="CP21"/>
  <c r="CO21"/>
  <c r="CN21"/>
  <c r="CM21"/>
  <c r="CL21"/>
  <c r="CK21"/>
  <c r="CJ21"/>
  <c r="CI21"/>
  <c r="CA21"/>
  <c r="BZ21"/>
  <c r="BY21"/>
  <c r="BX21"/>
  <c r="BW21"/>
  <c r="BV21"/>
  <c r="BU21"/>
  <c r="BT21"/>
  <c r="BS21"/>
  <c r="BR21"/>
  <c r="BP21"/>
  <c r="BO21"/>
  <c r="BN21"/>
  <c r="BM21"/>
  <c r="BL21"/>
  <c r="BK21"/>
  <c r="BJ21"/>
  <c r="BI21"/>
  <c r="BH21"/>
  <c r="BF21"/>
  <c r="BE21"/>
  <c r="BD21"/>
  <c r="BC21"/>
  <c r="BB21"/>
  <c r="BA21"/>
  <c r="AZ21"/>
  <c r="AY21"/>
  <c r="AW21"/>
  <c r="AV21"/>
  <c r="AU21"/>
  <c r="AT21"/>
  <c r="AS21"/>
  <c r="AR21"/>
  <c r="AQ21"/>
  <c r="AP21"/>
  <c r="AO21"/>
  <c r="AN21"/>
  <c r="AM21"/>
  <c r="AL21"/>
  <c r="AK21"/>
  <c r="AJ21"/>
  <c r="AI21"/>
  <c r="AH21"/>
  <c r="AG21"/>
  <c r="AF21"/>
  <c r="AE21"/>
  <c r="AD21"/>
  <c r="AC21"/>
  <c r="AB21"/>
  <c r="AA21"/>
  <c r="Z21"/>
  <c r="Y21"/>
  <c r="X21"/>
  <c r="W21"/>
  <c r="V21"/>
  <c r="U21"/>
  <c r="T21"/>
  <c r="S21"/>
  <c r="R21"/>
  <c r="DA20"/>
  <c r="CZ20"/>
  <c r="CY20"/>
  <c r="CX20"/>
  <c r="CC20"/>
  <c r="CW20"/>
  <c r="CV20"/>
  <c r="CU20"/>
  <c r="CG20"/>
  <c r="CF20"/>
  <c r="CE20"/>
  <c r="CD20"/>
  <c r="CT20"/>
  <c r="CB20"/>
  <c r="CR20"/>
  <c r="CQ20"/>
  <c r="CP20"/>
  <c r="CO20"/>
  <c r="CN20"/>
  <c r="CM20"/>
  <c r="CL20"/>
  <c r="CK20"/>
  <c r="CJ20"/>
  <c r="CI20"/>
  <c r="CA20"/>
  <c r="BZ20"/>
  <c r="BY20"/>
  <c r="BX20"/>
  <c r="BW20"/>
  <c r="BV20"/>
  <c r="BU20"/>
  <c r="BT20"/>
  <c r="BS20"/>
  <c r="BR20"/>
  <c r="BP20"/>
  <c r="BO20"/>
  <c r="BN20"/>
  <c r="BM20"/>
  <c r="BL20"/>
  <c r="BK20"/>
  <c r="BJ20"/>
  <c r="BI20"/>
  <c r="BH20"/>
  <c r="BF20"/>
  <c r="BE20"/>
  <c r="BD20"/>
  <c r="BC20"/>
  <c r="BB20"/>
  <c r="BA20"/>
  <c r="AZ20"/>
  <c r="AY20"/>
  <c r="AW20"/>
  <c r="AV20"/>
  <c r="AU20"/>
  <c r="AT20"/>
  <c r="AS20"/>
  <c r="AR20"/>
  <c r="AQ20"/>
  <c r="AP20"/>
  <c r="AO20"/>
  <c r="AN20"/>
  <c r="AM20"/>
  <c r="AL20"/>
  <c r="AK20"/>
  <c r="AJ20"/>
  <c r="AI20"/>
  <c r="AH20"/>
  <c r="AG20"/>
  <c r="AF20"/>
  <c r="AE20"/>
  <c r="AD20"/>
  <c r="AC20"/>
  <c r="AB20"/>
  <c r="AA20"/>
  <c r="Z20"/>
  <c r="Y20"/>
  <c r="X20"/>
  <c r="W20"/>
  <c r="V20"/>
  <c r="U20"/>
  <c r="T20"/>
  <c r="S20"/>
  <c r="R20"/>
  <c r="DA19"/>
  <c r="CZ19"/>
  <c r="CY19"/>
  <c r="CX19"/>
  <c r="CC19"/>
  <c r="CW19"/>
  <c r="CV19"/>
  <c r="CU19"/>
  <c r="CG19"/>
  <c r="CF19"/>
  <c r="CE19"/>
  <c r="CD19"/>
  <c r="CT19"/>
  <c r="CB19"/>
  <c r="CR19"/>
  <c r="CQ19"/>
  <c r="CP19"/>
  <c r="CO19"/>
  <c r="CN19"/>
  <c r="CM19"/>
  <c r="CL19"/>
  <c r="CK19"/>
  <c r="CJ19"/>
  <c r="CI19"/>
  <c r="CA19"/>
  <c r="BZ19"/>
  <c r="BY19"/>
  <c r="BX19"/>
  <c r="BW19"/>
  <c r="BV19"/>
  <c r="BU19"/>
  <c r="BT19"/>
  <c r="BS19"/>
  <c r="BR19"/>
  <c r="BP19"/>
  <c r="BO19"/>
  <c r="BN19"/>
  <c r="BM19"/>
  <c r="BL19"/>
  <c r="BK19"/>
  <c r="BJ19"/>
  <c r="BI19"/>
  <c r="BH19"/>
  <c r="BF19"/>
  <c r="BE19"/>
  <c r="BD19"/>
  <c r="BC19"/>
  <c r="BB19"/>
  <c r="BA19"/>
  <c r="AZ19"/>
  <c r="AY19"/>
  <c r="AW19"/>
  <c r="AV19"/>
  <c r="AU19"/>
  <c r="AT19"/>
  <c r="AS19"/>
  <c r="AR19"/>
  <c r="AQ19"/>
  <c r="AP19"/>
  <c r="AO19"/>
  <c r="AN19"/>
  <c r="AM19"/>
  <c r="AL19"/>
  <c r="AK19"/>
  <c r="AJ19"/>
  <c r="AI19"/>
  <c r="AH19"/>
  <c r="AG19"/>
  <c r="AF19"/>
  <c r="AE19"/>
  <c r="AD19"/>
  <c r="AC19"/>
  <c r="AB19"/>
  <c r="AA19"/>
  <c r="Z19"/>
  <c r="Y19"/>
  <c r="X19"/>
  <c r="W19"/>
  <c r="V19"/>
  <c r="U19"/>
  <c r="T19"/>
  <c r="S19"/>
  <c r="R19"/>
  <c r="DA18"/>
  <c r="CZ18"/>
  <c r="CY18"/>
  <c r="CX18"/>
  <c r="CC18"/>
  <c r="CW18"/>
  <c r="CV18"/>
  <c r="CU18"/>
  <c r="CG18"/>
  <c r="CF18"/>
  <c r="CE18"/>
  <c r="CD18"/>
  <c r="CT18"/>
  <c r="CB18"/>
  <c r="CR18"/>
  <c r="CQ18"/>
  <c r="CP18"/>
  <c r="CO18"/>
  <c r="CN18"/>
  <c r="CM18"/>
  <c r="CL18"/>
  <c r="CK18"/>
  <c r="CJ18"/>
  <c r="CI18"/>
  <c r="CA18"/>
  <c r="BZ18"/>
  <c r="BY18"/>
  <c r="BX18"/>
  <c r="BW18"/>
  <c r="BV18"/>
  <c r="BU18"/>
  <c r="BT18"/>
  <c r="BS18"/>
  <c r="BR18"/>
  <c r="BP18"/>
  <c r="BO18"/>
  <c r="BN18"/>
  <c r="BM18"/>
  <c r="BL18"/>
  <c r="BK18"/>
  <c r="BJ18"/>
  <c r="BI18"/>
  <c r="BH18"/>
  <c r="BF18"/>
  <c r="BE18"/>
  <c r="BD18"/>
  <c r="BC18"/>
  <c r="BB18"/>
  <c r="BA18"/>
  <c r="AZ18"/>
  <c r="AY18"/>
  <c r="AW18"/>
  <c r="AV18"/>
  <c r="AU18"/>
  <c r="AT18"/>
  <c r="AS18"/>
  <c r="AR18"/>
  <c r="AQ18"/>
  <c r="AP18"/>
  <c r="AO18"/>
  <c r="AN18"/>
  <c r="AM18"/>
  <c r="AL18"/>
  <c r="AK18"/>
  <c r="AJ18"/>
  <c r="AI18"/>
  <c r="AH18"/>
  <c r="AG18"/>
  <c r="AF18"/>
  <c r="AE18"/>
  <c r="AD18"/>
  <c r="AC18"/>
  <c r="AB18"/>
  <c r="AA18"/>
  <c r="Z18"/>
  <c r="Y18"/>
  <c r="X18"/>
  <c r="W18"/>
  <c r="V18"/>
  <c r="U18"/>
  <c r="T18"/>
  <c r="S18"/>
  <c r="R18"/>
  <c r="DA17"/>
  <c r="CZ17"/>
  <c r="CY17"/>
  <c r="CX17"/>
  <c r="CC17"/>
  <c r="CW17"/>
  <c r="CV17"/>
  <c r="CU17"/>
  <c r="CG17"/>
  <c r="CF17"/>
  <c r="CE17"/>
  <c r="CD17"/>
  <c r="CT17"/>
  <c r="CB17"/>
  <c r="CR17"/>
  <c r="CQ17"/>
  <c r="CP17"/>
  <c r="CO17"/>
  <c r="CN17"/>
  <c r="CM17"/>
  <c r="CL17"/>
  <c r="CK17"/>
  <c r="CJ17"/>
  <c r="CI17"/>
  <c r="CA17"/>
  <c r="BZ17"/>
  <c r="BY17"/>
  <c r="BX17"/>
  <c r="BW17"/>
  <c r="BV17"/>
  <c r="BU17"/>
  <c r="BT17"/>
  <c r="BS17"/>
  <c r="BR17"/>
  <c r="BP17"/>
  <c r="BO17"/>
  <c r="BN17"/>
  <c r="BM17"/>
  <c r="BL17"/>
  <c r="BK17"/>
  <c r="BJ17"/>
  <c r="BI17"/>
  <c r="BH17"/>
  <c r="BF17"/>
  <c r="BE17"/>
  <c r="BD17"/>
  <c r="BC17"/>
  <c r="BB17"/>
  <c r="BA17"/>
  <c r="AZ17"/>
  <c r="AY17"/>
  <c r="AW17"/>
  <c r="AV17"/>
  <c r="AU17"/>
  <c r="AT17"/>
  <c r="AS17"/>
  <c r="AR17"/>
  <c r="AQ17"/>
  <c r="AP17"/>
  <c r="AO17"/>
  <c r="AN17"/>
  <c r="AM17"/>
  <c r="AL17"/>
  <c r="AK17"/>
  <c r="AJ17"/>
  <c r="AI17"/>
  <c r="AH17"/>
  <c r="AG17"/>
  <c r="AF17"/>
  <c r="AE17"/>
  <c r="AD17"/>
  <c r="AC17"/>
  <c r="AB17"/>
  <c r="AA17"/>
  <c r="Z17"/>
  <c r="Y17"/>
  <c r="X17"/>
  <c r="W17"/>
  <c r="V17"/>
  <c r="U17"/>
  <c r="T17"/>
  <c r="S17"/>
  <c r="R17"/>
  <c r="DA16"/>
  <c r="CZ16"/>
  <c r="CY16"/>
  <c r="CX16"/>
  <c r="CC16"/>
  <c r="CW16"/>
  <c r="CV16"/>
  <c r="CU16"/>
  <c r="CG16"/>
  <c r="CF16"/>
  <c r="CE16"/>
  <c r="CD16"/>
  <c r="CT16"/>
  <c r="CB16"/>
  <c r="CR16"/>
  <c r="CQ16"/>
  <c r="CP16"/>
  <c r="CO16"/>
  <c r="CN16"/>
  <c r="CM16"/>
  <c r="CL16"/>
  <c r="CK16"/>
  <c r="CJ16"/>
  <c r="CI16"/>
  <c r="CA16"/>
  <c r="BZ16"/>
  <c r="BY16"/>
  <c r="BX16"/>
  <c r="BW16"/>
  <c r="BV16"/>
  <c r="BU16"/>
  <c r="BT16"/>
  <c r="BS16"/>
  <c r="BR16"/>
  <c r="BP16"/>
  <c r="BO16"/>
  <c r="BN16"/>
  <c r="BM16"/>
  <c r="BL16"/>
  <c r="BK16"/>
  <c r="BJ16"/>
  <c r="BI16"/>
  <c r="BH16"/>
  <c r="BF16"/>
  <c r="BE16"/>
  <c r="BD16"/>
  <c r="BC16"/>
  <c r="BB16"/>
  <c r="BA16"/>
  <c r="AZ16"/>
  <c r="AY16"/>
  <c r="AW16"/>
  <c r="AV16"/>
  <c r="AU16"/>
  <c r="AT16"/>
  <c r="AS16"/>
  <c r="AR16"/>
  <c r="AQ16"/>
  <c r="AP16"/>
  <c r="AO16"/>
  <c r="AN16"/>
  <c r="AM16"/>
  <c r="AL16"/>
  <c r="AK16"/>
  <c r="AJ16"/>
  <c r="AI16"/>
  <c r="AH16"/>
  <c r="AG16"/>
  <c r="AF16"/>
  <c r="AE16"/>
  <c r="AD16"/>
  <c r="AC16"/>
  <c r="AB16"/>
  <c r="AA16"/>
  <c r="Z16"/>
  <c r="Y16"/>
  <c r="X16"/>
  <c r="W16"/>
  <c r="V16"/>
  <c r="U16"/>
  <c r="T16"/>
  <c r="S16"/>
  <c r="R16"/>
  <c r="DA15"/>
  <c r="CZ15"/>
  <c r="CY15"/>
  <c r="CX15"/>
  <c r="CC15"/>
  <c r="CW15"/>
  <c r="CV15"/>
  <c r="CU15"/>
  <c r="CG15"/>
  <c r="CF15"/>
  <c r="CE15"/>
  <c r="CD15"/>
  <c r="CT15"/>
  <c r="CB15"/>
  <c r="CR15"/>
  <c r="CQ15"/>
  <c r="CP15"/>
  <c r="CO15"/>
  <c r="CN15"/>
  <c r="CM15"/>
  <c r="CL15"/>
  <c r="CK15"/>
  <c r="CJ15"/>
  <c r="CI15"/>
  <c r="CA15"/>
  <c r="BZ15"/>
  <c r="BY15"/>
  <c r="BX15"/>
  <c r="BW15"/>
  <c r="BV15"/>
  <c r="BU15"/>
  <c r="BT15"/>
  <c r="BS15"/>
  <c r="BR15"/>
  <c r="BP15"/>
  <c r="BO15"/>
  <c r="BN15"/>
  <c r="BM15"/>
  <c r="BL15"/>
  <c r="BK15"/>
  <c r="BJ15"/>
  <c r="BI15"/>
  <c r="BH15"/>
  <c r="BF15"/>
  <c r="BE15"/>
  <c r="BD15"/>
  <c r="BC15"/>
  <c r="BB15"/>
  <c r="BA15"/>
  <c r="AZ15"/>
  <c r="AY15"/>
  <c r="AW15"/>
  <c r="AV15"/>
  <c r="AU15"/>
  <c r="AT15"/>
  <c r="AS15"/>
  <c r="AR15"/>
  <c r="AQ15"/>
  <c r="AP15"/>
  <c r="AO15"/>
  <c r="AN15"/>
  <c r="AM15"/>
  <c r="AL15"/>
  <c r="AK15"/>
  <c r="AJ15"/>
  <c r="AI15"/>
  <c r="AH15"/>
  <c r="AG15"/>
  <c r="AF15"/>
  <c r="AE15"/>
  <c r="AD15"/>
  <c r="AC15"/>
  <c r="AB15"/>
  <c r="AA15"/>
  <c r="Z15"/>
  <c r="Y15"/>
  <c r="X15"/>
  <c r="W15"/>
  <c r="V15"/>
  <c r="U15"/>
  <c r="T15"/>
  <c r="S15"/>
  <c r="R15"/>
  <c r="DA14"/>
  <c r="CZ14"/>
  <c r="CY14"/>
  <c r="CX14"/>
  <c r="CC14"/>
  <c r="CW14"/>
  <c r="CV14"/>
  <c r="CU14"/>
  <c r="CG14"/>
  <c r="CF14"/>
  <c r="CE14"/>
  <c r="CD14"/>
  <c r="CT14"/>
  <c r="CB14"/>
  <c r="CR14"/>
  <c r="CQ14"/>
  <c r="CP14"/>
  <c r="CO14"/>
  <c r="CN14"/>
  <c r="CM14"/>
  <c r="CL14"/>
  <c r="CK14"/>
  <c r="CJ14"/>
  <c r="CI14"/>
  <c r="CA14"/>
  <c r="BZ14"/>
  <c r="BY14"/>
  <c r="BX14"/>
  <c r="BW14"/>
  <c r="BV14"/>
  <c r="BU14"/>
  <c r="BT14"/>
  <c r="BS14"/>
  <c r="BR14"/>
  <c r="BP14"/>
  <c r="BO14"/>
  <c r="BN14"/>
  <c r="BM14"/>
  <c r="BL14"/>
  <c r="BK14"/>
  <c r="BJ14"/>
  <c r="BI14"/>
  <c r="BH14"/>
  <c r="BF14"/>
  <c r="BE14"/>
  <c r="BD14"/>
  <c r="BC14"/>
  <c r="BB14"/>
  <c r="BA14"/>
  <c r="AZ14"/>
  <c r="AY14"/>
  <c r="AW14"/>
  <c r="AV14"/>
  <c r="AU14"/>
  <c r="AT14"/>
  <c r="AS14"/>
  <c r="AR14"/>
  <c r="AQ14"/>
  <c r="AP14"/>
  <c r="AO14"/>
  <c r="AN14"/>
  <c r="AM14"/>
  <c r="AL14"/>
  <c r="AK14"/>
  <c r="AJ14"/>
  <c r="AI14"/>
  <c r="AH14"/>
  <c r="AG14"/>
  <c r="AF14"/>
  <c r="AE14"/>
  <c r="AD14"/>
  <c r="AC14"/>
  <c r="AB14"/>
  <c r="AA14"/>
  <c r="Z14"/>
  <c r="Y14"/>
  <c r="X14"/>
  <c r="W14"/>
  <c r="V14"/>
  <c r="U14"/>
  <c r="T14"/>
  <c r="S14"/>
  <c r="R14"/>
  <c r="DA13"/>
  <c r="CZ13"/>
  <c r="CY13"/>
  <c r="CX13"/>
  <c r="CC13"/>
  <c r="CW13"/>
  <c r="CV13"/>
  <c r="CU13"/>
  <c r="CG13"/>
  <c r="CF13"/>
  <c r="CE13"/>
  <c r="CD13"/>
  <c r="CT13"/>
  <c r="CB13"/>
  <c r="CR13"/>
  <c r="CQ13"/>
  <c r="CP13"/>
  <c r="CO13"/>
  <c r="CN13"/>
  <c r="CM13"/>
  <c r="CL13"/>
  <c r="CK13"/>
  <c r="CJ13"/>
  <c r="CI13"/>
  <c r="CA13"/>
  <c r="BZ13"/>
  <c r="BY13"/>
  <c r="BX13"/>
  <c r="BW13"/>
  <c r="BV13"/>
  <c r="BU13"/>
  <c r="BT13"/>
  <c r="BS13"/>
  <c r="BR13"/>
  <c r="BP13"/>
  <c r="BO13"/>
  <c r="BN13"/>
  <c r="BM13"/>
  <c r="BL13"/>
  <c r="BK13"/>
  <c r="BJ13"/>
  <c r="BI13"/>
  <c r="BH13"/>
  <c r="BF13"/>
  <c r="BE13"/>
  <c r="BD13"/>
  <c r="BC13"/>
  <c r="BB13"/>
  <c r="BA13"/>
  <c r="AZ13"/>
  <c r="AY13"/>
  <c r="AW13"/>
  <c r="AV13"/>
  <c r="AU13"/>
  <c r="AT13"/>
  <c r="AS13"/>
  <c r="AR13"/>
  <c r="AQ13"/>
  <c r="AP13"/>
  <c r="AO13"/>
  <c r="AN13"/>
  <c r="AM13"/>
  <c r="AL13"/>
  <c r="AK13"/>
  <c r="AJ13"/>
  <c r="AI13"/>
  <c r="AH13"/>
  <c r="AG13"/>
  <c r="AF13"/>
  <c r="AE13"/>
  <c r="AD13"/>
  <c r="AC13"/>
  <c r="AB13"/>
  <c r="AA13"/>
  <c r="Z13"/>
  <c r="Y13"/>
  <c r="X13"/>
  <c r="W13"/>
  <c r="V13"/>
  <c r="U13"/>
  <c r="T13"/>
  <c r="S13"/>
  <c r="R13"/>
  <c r="DA12"/>
  <c r="CZ12"/>
  <c r="CY12"/>
  <c r="CX12"/>
  <c r="CC12"/>
  <c r="CW12"/>
  <c r="CV12"/>
  <c r="CU12"/>
  <c r="CG12"/>
  <c r="CF12"/>
  <c r="CE12"/>
  <c r="CD12"/>
  <c r="CT12"/>
  <c r="CB12"/>
  <c r="CR12"/>
  <c r="CQ12"/>
  <c r="CP12"/>
  <c r="CO12"/>
  <c r="CN12"/>
  <c r="CM12"/>
  <c r="CL12"/>
  <c r="CK12"/>
  <c r="CJ12"/>
  <c r="CI12"/>
  <c r="CA12"/>
  <c r="BZ12"/>
  <c r="BY12"/>
  <c r="BX12"/>
  <c r="BW12"/>
  <c r="BV12"/>
  <c r="BU12"/>
  <c r="BT12"/>
  <c r="BS12"/>
  <c r="BR12"/>
  <c r="BP12"/>
  <c r="BO12"/>
  <c r="BN12"/>
  <c r="BM12"/>
  <c r="BL12"/>
  <c r="BK12"/>
  <c r="BJ12"/>
  <c r="BI12"/>
  <c r="BH12"/>
  <c r="BF12"/>
  <c r="BE12"/>
  <c r="BD12"/>
  <c r="BC12"/>
  <c r="BB12"/>
  <c r="BA12"/>
  <c r="AZ12"/>
  <c r="AY12"/>
  <c r="AW12"/>
  <c r="AV12"/>
  <c r="AU12"/>
  <c r="AT12"/>
  <c r="AS12"/>
  <c r="AR12"/>
  <c r="AQ12"/>
  <c r="AP12"/>
  <c r="AO12"/>
  <c r="AN12"/>
  <c r="AM12"/>
  <c r="AL12"/>
  <c r="AK12"/>
  <c r="AJ12"/>
  <c r="AI12"/>
  <c r="AH12"/>
  <c r="AG12"/>
  <c r="AF12"/>
  <c r="AE12"/>
  <c r="AD12"/>
  <c r="AC12"/>
  <c r="AB12"/>
  <c r="AA12"/>
  <c r="Z12"/>
  <c r="Y12"/>
  <c r="X12"/>
  <c r="W12"/>
  <c r="V12"/>
  <c r="U12"/>
  <c r="T12"/>
  <c r="S12"/>
  <c r="R12"/>
  <c r="DA11"/>
  <c r="CZ11"/>
  <c r="CY11"/>
  <c r="CX11"/>
  <c r="CC11"/>
  <c r="CW11"/>
  <c r="CV11"/>
  <c r="CU11"/>
  <c r="CG11"/>
  <c r="CF11"/>
  <c r="CE11"/>
  <c r="CD11"/>
  <c r="CT11"/>
  <c r="CB11"/>
  <c r="CR11"/>
  <c r="CQ11"/>
  <c r="CP11"/>
  <c r="CO11"/>
  <c r="CN11"/>
  <c r="CM11"/>
  <c r="CL11"/>
  <c r="CK11"/>
  <c r="CJ11"/>
  <c r="CI11"/>
  <c r="CA11"/>
  <c r="BZ11"/>
  <c r="BY11"/>
  <c r="BX11"/>
  <c r="BW11"/>
  <c r="BV11"/>
  <c r="BU11"/>
  <c r="BT11"/>
  <c r="BS11"/>
  <c r="BR11"/>
  <c r="BP11"/>
  <c r="BO11"/>
  <c r="BN11"/>
  <c r="BM11"/>
  <c r="BL11"/>
  <c r="BK11"/>
  <c r="BJ11"/>
  <c r="BI11"/>
  <c r="BH11"/>
  <c r="BF11"/>
  <c r="BE11"/>
  <c r="BD11"/>
  <c r="BC11"/>
  <c r="BB11"/>
  <c r="BA11"/>
  <c r="AZ11"/>
  <c r="AY11"/>
  <c r="AW11"/>
  <c r="AV11"/>
  <c r="AU11"/>
  <c r="AT11"/>
  <c r="AS11"/>
  <c r="AR11"/>
  <c r="AQ11"/>
  <c r="AP11"/>
  <c r="AO11"/>
  <c r="AN11"/>
  <c r="AM11"/>
  <c r="AL11"/>
  <c r="AK11"/>
  <c r="AJ11"/>
  <c r="AI11"/>
  <c r="AH11"/>
  <c r="AG11"/>
  <c r="AF11"/>
  <c r="AE11"/>
  <c r="AD11"/>
  <c r="AC11"/>
  <c r="AB11"/>
  <c r="AA11"/>
  <c r="Z11"/>
  <c r="Y11"/>
  <c r="X11"/>
  <c r="W11"/>
  <c r="V11"/>
  <c r="U11"/>
  <c r="T11"/>
  <c r="S11"/>
  <c r="R11"/>
  <c r="DA10"/>
  <c r="CZ10"/>
  <c r="CY10"/>
  <c r="CX10"/>
  <c r="CC10"/>
  <c r="CW10"/>
  <c r="CV10"/>
  <c r="CU10"/>
  <c r="CG10"/>
  <c r="CF10"/>
  <c r="CE10"/>
  <c r="CD10"/>
  <c r="CT10"/>
  <c r="CB10"/>
  <c r="CR10"/>
  <c r="CQ10"/>
  <c r="CP10"/>
  <c r="CO10"/>
  <c r="CN10"/>
  <c r="CM10"/>
  <c r="CL10"/>
  <c r="CK10"/>
  <c r="CJ10"/>
  <c r="CI10"/>
  <c r="CA10"/>
  <c r="BZ10"/>
  <c r="BY10"/>
  <c r="BX10"/>
  <c r="BW10"/>
  <c r="BV10"/>
  <c r="BU10"/>
  <c r="BT10"/>
  <c r="BS10"/>
  <c r="BR10"/>
  <c r="BP10"/>
  <c r="BO10"/>
  <c r="BN10"/>
  <c r="BM10"/>
  <c r="BL10"/>
  <c r="BK10"/>
  <c r="BJ10"/>
  <c r="BI10"/>
  <c r="BH10"/>
  <c r="BF10"/>
  <c r="BE10"/>
  <c r="BD10"/>
  <c r="BC10"/>
  <c r="BB10"/>
  <c r="BA10"/>
  <c r="AZ10"/>
  <c r="AY10"/>
  <c r="AW10"/>
  <c r="AV10"/>
  <c r="AU10"/>
  <c r="AT10"/>
  <c r="AS10"/>
  <c r="AR10"/>
  <c r="AQ10"/>
  <c r="AP10"/>
  <c r="AO10"/>
  <c r="AN10"/>
  <c r="AM10"/>
  <c r="AL10"/>
  <c r="AK10"/>
  <c r="AJ10"/>
  <c r="AI10"/>
  <c r="AH10"/>
  <c r="AG10"/>
  <c r="AF10"/>
  <c r="AE10"/>
  <c r="AD10"/>
  <c r="AC10"/>
  <c r="AB10"/>
  <c r="AA10"/>
  <c r="Z10"/>
  <c r="Y10"/>
  <c r="X10"/>
  <c r="W10"/>
  <c r="V10"/>
  <c r="U10"/>
  <c r="T10"/>
  <c r="S10"/>
  <c r="R10"/>
  <c r="Q21"/>
  <c r="Q20"/>
  <c r="Q19"/>
  <c r="Q18"/>
  <c r="Q17"/>
  <c r="Q16"/>
  <c r="Q15"/>
  <c r="Q14"/>
  <c r="Q13"/>
  <c r="Q12"/>
  <c r="Q11"/>
  <c r="C8" i="6"/>
  <c r="H8"/>
  <c r="G8"/>
  <c r="F8"/>
  <c r="E8"/>
  <c r="D8"/>
  <c r="B8"/>
  <c r="P37" i="1" l="1"/>
  <c r="P39"/>
  <c r="P14"/>
  <c r="N17"/>
  <c r="N25"/>
  <c r="N27"/>
  <c r="N32"/>
  <c r="N36"/>
  <c r="N37"/>
  <c r="P21"/>
  <c r="P26"/>
  <c r="P28"/>
  <c r="P33"/>
  <c r="P35"/>
  <c r="P10"/>
  <c r="P18"/>
  <c r="N26"/>
  <c r="N28"/>
  <c r="N33"/>
  <c r="N35"/>
  <c r="N39"/>
  <c r="N13"/>
  <c r="P12"/>
  <c r="N15"/>
  <c r="P20"/>
  <c r="P17"/>
  <c r="P25"/>
  <c r="P27"/>
  <c r="P32"/>
  <c r="P34"/>
  <c r="P36"/>
  <c r="P38"/>
  <c r="N34"/>
  <c r="N38"/>
  <c r="P11"/>
  <c r="P19"/>
  <c r="N11"/>
  <c r="P16"/>
  <c r="N19"/>
  <c r="H108"/>
  <c r="H24" i="5" s="1"/>
  <c r="G24"/>
  <c r="N21" i="1"/>
  <c r="N10"/>
  <c r="N12"/>
  <c r="P13"/>
  <c r="N14"/>
  <c r="P15"/>
  <c r="N16"/>
  <c r="N18"/>
  <c r="N20"/>
  <c r="BG215"/>
  <c r="BG224" s="1"/>
  <c r="AX215"/>
  <c r="AX224" s="1"/>
  <c r="Q209"/>
  <c r="BS181"/>
  <c r="BS183" s="1"/>
  <c r="BS185" s="1"/>
  <c r="BS189" s="1"/>
  <c r="BJ181"/>
  <c r="BJ183" s="1"/>
  <c r="BJ185" s="1"/>
  <c r="BJ189" s="1"/>
  <c r="BS114"/>
  <c r="BJ114"/>
  <c r="BI181"/>
  <c r="BI183" s="1"/>
  <c r="BI185" s="1"/>
  <c r="BI189" s="1"/>
  <c r="BH114"/>
  <c r="AP114"/>
  <c r="BL181"/>
  <c r="BL183" s="1"/>
  <c r="BL185" s="1"/>
  <c r="BL189" s="1"/>
  <c r="BB114"/>
  <c r="BH181"/>
  <c r="BH183" s="1"/>
  <c r="BH185" s="1"/>
  <c r="BH189" s="1"/>
  <c r="AP181"/>
  <c r="AP183" s="1"/>
  <c r="AP185" s="1"/>
  <c r="AP189" s="1"/>
  <c r="BT114"/>
  <c r="BL114"/>
  <c r="BB181"/>
  <c r="BB183" s="1"/>
  <c r="BB185" s="1"/>
  <c r="BB189" s="1"/>
  <c r="BT181"/>
  <c r="BT183" s="1"/>
  <c r="BT185" s="1"/>
  <c r="BT189" s="1"/>
  <c r="BI114"/>
  <c r="BT209"/>
  <c r="BB209"/>
  <c r="BI209"/>
  <c r="N29" l="1"/>
  <c r="N40"/>
  <c r="N22"/>
  <c r="N42" l="1"/>
  <c r="N213" s="1"/>
  <c r="N222" s="1"/>
  <c r="N132"/>
  <c r="E71" i="5"/>
  <c r="D71"/>
  <c r="E39"/>
  <c r="D39"/>
  <c r="C53"/>
  <c r="C55"/>
  <c r="C44"/>
  <c r="C26"/>
  <c r="C24"/>
  <c r="C23"/>
  <c r="C22"/>
  <c r="C21"/>
  <c r="C20"/>
  <c r="C19"/>
  <c r="C15"/>
  <c r="C8"/>
  <c r="C13"/>
  <c r="C10"/>
  <c r="C12"/>
  <c r="C11"/>
  <c r="N214" i="1" l="1"/>
  <c r="N223" s="1"/>
  <c r="N188"/>
  <c r="C118" i="4" s="1"/>
  <c r="D118" s="1"/>
  <c r="C27" i="5"/>
  <c r="C47" s="1"/>
  <c r="C18" i="7"/>
  <c r="B18"/>
  <c r="C71" i="5"/>
  <c r="E63"/>
  <c r="C63"/>
  <c r="C56"/>
  <c r="C39"/>
  <c r="C48"/>
  <c r="C43"/>
  <c r="C42"/>
  <c r="C45"/>
  <c r="C16"/>
  <c r="N191" i="1" l="1"/>
  <c r="N211" s="1"/>
  <c r="N215"/>
  <c r="N224" s="1"/>
  <c r="C29" i="5"/>
  <c r="C34" s="1"/>
  <c r="C49"/>
  <c r="C65" s="1"/>
  <c r="C67" s="1"/>
  <c r="D66" s="1"/>
  <c r="D67" s="1"/>
  <c r="C77" l="1"/>
  <c r="C79" s="1"/>
  <c r="C72" s="1"/>
  <c r="C74" s="1"/>
  <c r="B121" i="4"/>
  <c r="S22" i="1" l="1"/>
  <c r="U22"/>
  <c r="W22"/>
  <c r="Y22"/>
  <c r="AA22"/>
  <c r="AC22"/>
  <c r="AE22"/>
  <c r="AG22"/>
  <c r="AI22"/>
  <c r="AK22"/>
  <c r="AM22"/>
  <c r="AO22"/>
  <c r="AQ22"/>
  <c r="AS22"/>
  <c r="AU22"/>
  <c r="AW22"/>
  <c r="AZ22"/>
  <c r="BB22"/>
  <c r="BD22"/>
  <c r="BF22"/>
  <c r="BI22"/>
  <c r="BK22"/>
  <c r="BM22"/>
  <c r="BO22"/>
  <c r="BR22"/>
  <c r="BT22"/>
  <c r="BV22"/>
  <c r="BX22"/>
  <c r="BZ22"/>
  <c r="CI22"/>
  <c r="CK22"/>
  <c r="CM22"/>
  <c r="CO22"/>
  <c r="CQ22"/>
  <c r="CB22"/>
  <c r="CD22"/>
  <c r="CF22"/>
  <c r="CU22"/>
  <c r="CW22"/>
  <c r="CX22"/>
  <c r="CZ22"/>
  <c r="R22"/>
  <c r="T22"/>
  <c r="V22"/>
  <c r="X22"/>
  <c r="Z22"/>
  <c r="AB22"/>
  <c r="AD22"/>
  <c r="AF22"/>
  <c r="AH22"/>
  <c r="AJ22"/>
  <c r="AL22"/>
  <c r="AN22"/>
  <c r="AP22"/>
  <c r="AR22"/>
  <c r="AT22"/>
  <c r="AV22"/>
  <c r="AY22"/>
  <c r="BA22"/>
  <c r="BC22"/>
  <c r="BE22"/>
  <c r="BH22"/>
  <c r="BJ22"/>
  <c r="BL22"/>
  <c r="BN22"/>
  <c r="BP22"/>
  <c r="BS22"/>
  <c r="BU22"/>
  <c r="BW22"/>
  <c r="BY22"/>
  <c r="CA22"/>
  <c r="CJ22"/>
  <c r="CL22"/>
  <c r="CN22"/>
  <c r="CP22"/>
  <c r="CR22"/>
  <c r="CT22"/>
  <c r="CE22"/>
  <c r="CG22"/>
  <c r="CV22"/>
  <c r="CC22"/>
  <c r="CY22"/>
  <c r="DA22"/>
  <c r="S29"/>
  <c r="U29"/>
  <c r="W29"/>
  <c r="Y29"/>
  <c r="AA29"/>
  <c r="AC29"/>
  <c r="AE29"/>
  <c r="AG29"/>
  <c r="AI29"/>
  <c r="AK29"/>
  <c r="AM29"/>
  <c r="AO29"/>
  <c r="AQ29"/>
  <c r="AS29"/>
  <c r="AU29"/>
  <c r="AW29"/>
  <c r="AZ29"/>
  <c r="BB29"/>
  <c r="BD29"/>
  <c r="BF29"/>
  <c r="BI29"/>
  <c r="BK29"/>
  <c r="BM29"/>
  <c r="BO29"/>
  <c r="BR29"/>
  <c r="BT29"/>
  <c r="BV29"/>
  <c r="BX29"/>
  <c r="BZ29"/>
  <c r="CI29"/>
  <c r="CK29"/>
  <c r="CM29"/>
  <c r="CO29"/>
  <c r="CQ29"/>
  <c r="CB29"/>
  <c r="CD29"/>
  <c r="CF29"/>
  <c r="CU29"/>
  <c r="CW29"/>
  <c r="CX29"/>
  <c r="CZ29"/>
  <c r="S40"/>
  <c r="U40"/>
  <c r="W40"/>
  <c r="Y40"/>
  <c r="AA40"/>
  <c r="AC40"/>
  <c r="AE40"/>
  <c r="AG40"/>
  <c r="AI40"/>
  <c r="AK40"/>
  <c r="AM40"/>
  <c r="AO40"/>
  <c r="AQ40"/>
  <c r="AS40"/>
  <c r="AU40"/>
  <c r="AW40"/>
  <c r="AZ40"/>
  <c r="BB40"/>
  <c r="BD40"/>
  <c r="BF40"/>
  <c r="BI40"/>
  <c r="BK40"/>
  <c r="BM40"/>
  <c r="BO40"/>
  <c r="BR40"/>
  <c r="BT40"/>
  <c r="BV40"/>
  <c r="BX40"/>
  <c r="BZ40"/>
  <c r="CI40"/>
  <c r="CK40"/>
  <c r="CM40"/>
  <c r="CO40"/>
  <c r="CQ40"/>
  <c r="CB40"/>
  <c r="CD40"/>
  <c r="CF40"/>
  <c r="CU40"/>
  <c r="CW40"/>
  <c r="CX40"/>
  <c r="CZ40"/>
  <c r="R29"/>
  <c r="T29"/>
  <c r="V29"/>
  <c r="X29"/>
  <c r="Z29"/>
  <c r="AB29"/>
  <c r="AD29"/>
  <c r="AF29"/>
  <c r="AH29"/>
  <c r="AJ29"/>
  <c r="AL29"/>
  <c r="AN29"/>
  <c r="AP29"/>
  <c r="AR29"/>
  <c r="AT29"/>
  <c r="AV29"/>
  <c r="AY29"/>
  <c r="BA29"/>
  <c r="BC29"/>
  <c r="BE29"/>
  <c r="BH29"/>
  <c r="BJ29"/>
  <c r="BL29"/>
  <c r="BN29"/>
  <c r="BP29"/>
  <c r="BS29"/>
  <c r="BU29"/>
  <c r="BW29"/>
  <c r="BY29"/>
  <c r="CA29"/>
  <c r="CJ29"/>
  <c r="CL29"/>
  <c r="CN29"/>
  <c r="CP29"/>
  <c r="CR29"/>
  <c r="CT29"/>
  <c r="CE29"/>
  <c r="CG29"/>
  <c r="CV29"/>
  <c r="CC29"/>
  <c r="CY29"/>
  <c r="DA29"/>
  <c r="R40"/>
  <c r="T40"/>
  <c r="V40"/>
  <c r="X40"/>
  <c r="Z40"/>
  <c r="AB40"/>
  <c r="AD40"/>
  <c r="AF40"/>
  <c r="AH40"/>
  <c r="AJ40"/>
  <c r="AL40"/>
  <c r="AN40"/>
  <c r="AP40"/>
  <c r="AR40"/>
  <c r="AT40"/>
  <c r="AV40"/>
  <c r="AY40"/>
  <c r="BA40"/>
  <c r="BC40"/>
  <c r="BE40"/>
  <c r="BH40"/>
  <c r="BJ40"/>
  <c r="BL40"/>
  <c r="BN40"/>
  <c r="BP40"/>
  <c r="BS40"/>
  <c r="BU40"/>
  <c r="BW40"/>
  <c r="BY40"/>
  <c r="CA40"/>
  <c r="CJ40"/>
  <c r="CL40"/>
  <c r="CN40"/>
  <c r="CP40"/>
  <c r="CR40"/>
  <c r="CT40"/>
  <c r="CE40"/>
  <c r="CG40"/>
  <c r="CV40"/>
  <c r="CC40"/>
  <c r="CY40"/>
  <c r="DA40"/>
  <c r="L151"/>
  <c r="I151"/>
  <c r="O151"/>
  <c r="M151"/>
  <c r="K151"/>
  <c r="J151"/>
  <c r="E151"/>
  <c r="DA42" l="1"/>
  <c r="DA132" s="1"/>
  <c r="DA188" s="1"/>
  <c r="CP42"/>
  <c r="BS42"/>
  <c r="BS213" s="1"/>
  <c r="BS222" s="1"/>
  <c r="BA42"/>
  <c r="AJ42"/>
  <c r="T42"/>
  <c r="T222" s="1"/>
  <c r="F151"/>
  <c r="G151"/>
  <c r="H151" s="1"/>
  <c r="BJ42"/>
  <c r="AR42"/>
  <c r="AB42"/>
  <c r="AB222" s="1"/>
  <c r="CA42"/>
  <c r="CG42"/>
  <c r="CG132" s="1"/>
  <c r="CG188" s="1"/>
  <c r="BI42"/>
  <c r="BI213" s="1"/>
  <c r="BI222" s="1"/>
  <c r="R42"/>
  <c r="R132" s="1"/>
  <c r="R188" s="1"/>
  <c r="CY42"/>
  <c r="CE42"/>
  <c r="CE132" s="1"/>
  <c r="CE188" s="1"/>
  <c r="CN42"/>
  <c r="BY42"/>
  <c r="BP42"/>
  <c r="BH42"/>
  <c r="BH213" s="1"/>
  <c r="BH222" s="1"/>
  <c r="AY42"/>
  <c r="AP42"/>
  <c r="AP213" s="1"/>
  <c r="AP222" s="1"/>
  <c r="AH42"/>
  <c r="Z42"/>
  <c r="AB223"/>
  <c r="CV42"/>
  <c r="CV132" s="1"/>
  <c r="CV188" s="1"/>
  <c r="CR42"/>
  <c r="CR132" s="1"/>
  <c r="CR188" s="1"/>
  <c r="CJ42"/>
  <c r="CJ132" s="1"/>
  <c r="CJ188" s="1"/>
  <c r="BU42"/>
  <c r="BU132" s="1"/>
  <c r="BU188" s="1"/>
  <c r="BL42"/>
  <c r="BC42"/>
  <c r="AT42"/>
  <c r="AT132" s="1"/>
  <c r="AT188" s="1"/>
  <c r="AL42"/>
  <c r="AD42"/>
  <c r="AD132" s="1"/>
  <c r="AD188" s="1"/>
  <c r="V42"/>
  <c r="BJ132"/>
  <c r="BJ214" s="1"/>
  <c r="BJ223" s="1"/>
  <c r="BJ213"/>
  <c r="BJ222" s="1"/>
  <c r="CC42"/>
  <c r="CC132" s="1"/>
  <c r="CC188" s="1"/>
  <c r="CT42"/>
  <c r="CL42"/>
  <c r="CL132" s="1"/>
  <c r="CL188" s="1"/>
  <c r="BW42"/>
  <c r="BW132" s="1"/>
  <c r="BW188" s="1"/>
  <c r="BN42"/>
  <c r="BN132" s="1"/>
  <c r="BN188" s="1"/>
  <c r="BE42"/>
  <c r="AV42"/>
  <c r="AV132" s="1"/>
  <c r="AV188" s="1"/>
  <c r="AN42"/>
  <c r="AF42"/>
  <c r="X42"/>
  <c r="CG213"/>
  <c r="CG222" s="1"/>
  <c r="T223"/>
  <c r="AA42"/>
  <c r="CF42"/>
  <c r="CF132" s="1"/>
  <c r="CF188" s="1"/>
  <c r="AQ42"/>
  <c r="AQ132" s="1"/>
  <c r="AQ188" s="1"/>
  <c r="CZ42"/>
  <c r="CZ132" s="1"/>
  <c r="CZ188" s="1"/>
  <c r="CO42"/>
  <c r="CO132" s="1"/>
  <c r="CO188" s="1"/>
  <c r="BZ42"/>
  <c r="BZ132" s="1"/>
  <c r="BZ188" s="1"/>
  <c r="BR42"/>
  <c r="BR132" s="1"/>
  <c r="BR188" s="1"/>
  <c r="AZ42"/>
  <c r="AZ132" s="1"/>
  <c r="AZ188" s="1"/>
  <c r="AI42"/>
  <c r="S42"/>
  <c r="S132" s="1"/>
  <c r="S188" s="1"/>
  <c r="CW42"/>
  <c r="CB42"/>
  <c r="CB132" s="1"/>
  <c r="CB188" s="1"/>
  <c r="CK42"/>
  <c r="CK132" s="1"/>
  <c r="CK188" s="1"/>
  <c r="BV42"/>
  <c r="BM42"/>
  <c r="BM132" s="1"/>
  <c r="BM188" s="1"/>
  <c r="BD42"/>
  <c r="BD132" s="1"/>
  <c r="BD188" s="1"/>
  <c r="AU42"/>
  <c r="AU132" s="1"/>
  <c r="AU188" s="1"/>
  <c r="AM42"/>
  <c r="AM132" s="1"/>
  <c r="AM188" s="1"/>
  <c r="AE42"/>
  <c r="W42"/>
  <c r="CX42"/>
  <c r="CX132" s="1"/>
  <c r="CX188" s="1"/>
  <c r="CU42"/>
  <c r="CD42"/>
  <c r="CD132" s="1"/>
  <c r="CD188" s="1"/>
  <c r="CQ42"/>
  <c r="CQ132" s="1"/>
  <c r="CQ188" s="1"/>
  <c r="CM42"/>
  <c r="CM132" s="1"/>
  <c r="CM188" s="1"/>
  <c r="CI42"/>
  <c r="CI132" s="1"/>
  <c r="CI188" s="1"/>
  <c r="BX42"/>
  <c r="BX132" s="1"/>
  <c r="BX188" s="1"/>
  <c r="BT42"/>
  <c r="BO42"/>
  <c r="BO132" s="1"/>
  <c r="BO188" s="1"/>
  <c r="BK42"/>
  <c r="BF42"/>
  <c r="BF132" s="1"/>
  <c r="BF188" s="1"/>
  <c r="BB42"/>
  <c r="AW42"/>
  <c r="AW132" s="1"/>
  <c r="AW188" s="1"/>
  <c r="AS42"/>
  <c r="AS132" s="1"/>
  <c r="AS188" s="1"/>
  <c r="AO42"/>
  <c r="AO132" s="1"/>
  <c r="AO188" s="1"/>
  <c r="AK42"/>
  <c r="AG42"/>
  <c r="AC42"/>
  <c r="AC132" s="1"/>
  <c r="AC188" s="1"/>
  <c r="Y42"/>
  <c r="U42"/>
  <c r="O190"/>
  <c r="M190"/>
  <c r="L190"/>
  <c r="K190"/>
  <c r="J190"/>
  <c r="I190"/>
  <c r="O78"/>
  <c r="O65"/>
  <c r="CG214" l="1"/>
  <c r="CG223" s="1"/>
  <c r="CW213"/>
  <c r="CW222" s="1"/>
  <c r="CW132"/>
  <c r="CW188" s="1"/>
  <c r="Z222"/>
  <c r="AJ222"/>
  <c r="AN213"/>
  <c r="AN222" s="1"/>
  <c r="AN132"/>
  <c r="AN188" s="1"/>
  <c r="R213"/>
  <c r="R222" s="1"/>
  <c r="AL213"/>
  <c r="AL222" s="1"/>
  <c r="AL132"/>
  <c r="AL188" s="1"/>
  <c r="BP132"/>
  <c r="BP188" s="1"/>
  <c r="BA213"/>
  <c r="BA222" s="1"/>
  <c r="BA132"/>
  <c r="BA188" s="1"/>
  <c r="BK213"/>
  <c r="BK222" s="1"/>
  <c r="BK132"/>
  <c r="BK188" s="1"/>
  <c r="CU213"/>
  <c r="CU222" s="1"/>
  <c r="CU132"/>
  <c r="CU188" s="1"/>
  <c r="BV213"/>
  <c r="BV222" s="1"/>
  <c r="BV132"/>
  <c r="AP132"/>
  <c r="AP214" s="1"/>
  <c r="AP223" s="1"/>
  <c r="R214"/>
  <c r="R223" s="1"/>
  <c r="DA213"/>
  <c r="DA222" s="1"/>
  <c r="BY213"/>
  <c r="BY222" s="1"/>
  <c r="BY132"/>
  <c r="BY188" s="1"/>
  <c r="CY213"/>
  <c r="CY222" s="1"/>
  <c r="CY132"/>
  <c r="CY188" s="1"/>
  <c r="AY213"/>
  <c r="AY222" s="1"/>
  <c r="AY132"/>
  <c r="AY188" s="1"/>
  <c r="CA213"/>
  <c r="CA222" s="1"/>
  <c r="CA132"/>
  <c r="CA188" s="1"/>
  <c r="CE213"/>
  <c r="CE222" s="1"/>
  <c r="BE213"/>
  <c r="BE222" s="1"/>
  <c r="BE132"/>
  <c r="BE188" s="1"/>
  <c r="BC213"/>
  <c r="BC222" s="1"/>
  <c r="BC132"/>
  <c r="BC188" s="1"/>
  <c r="BI132"/>
  <c r="BI214" s="1"/>
  <c r="BI223" s="1"/>
  <c r="CN132"/>
  <c r="CN188" s="1"/>
  <c r="CN215" s="1"/>
  <c r="CN224" s="1"/>
  <c r="AR213"/>
  <c r="AR222" s="1"/>
  <c r="AR132"/>
  <c r="AR188" s="1"/>
  <c r="CP213"/>
  <c r="CP222" s="1"/>
  <c r="CP132"/>
  <c r="CP188" s="1"/>
  <c r="AK213"/>
  <c r="AK132"/>
  <c r="AP188"/>
  <c r="AP215" s="1"/>
  <c r="AP224" s="1"/>
  <c r="DA214"/>
  <c r="DA223" s="1"/>
  <c r="BS132"/>
  <c r="BP213"/>
  <c r="BP222" s="1"/>
  <c r="T224"/>
  <c r="AH222"/>
  <c r="CN213"/>
  <c r="CN222" s="1"/>
  <c r="CX213"/>
  <c r="CX222" s="1"/>
  <c r="C4" i="13"/>
  <c r="D4"/>
  <c r="Z224" i="1"/>
  <c r="Z223"/>
  <c r="CE214"/>
  <c r="CE223" s="1"/>
  <c r="CE215"/>
  <c r="CE224" s="1"/>
  <c r="BH132"/>
  <c r="BH188" s="1"/>
  <c r="BP215"/>
  <c r="BP224" s="1"/>
  <c r="AO213"/>
  <c r="AO222" s="1"/>
  <c r="CD213"/>
  <c r="CD222" s="1"/>
  <c r="AV213"/>
  <c r="AV222" s="1"/>
  <c r="AD213"/>
  <c r="AD222" s="1"/>
  <c r="BL132"/>
  <c r="BL213"/>
  <c r="BL222" s="1"/>
  <c r="CV213"/>
  <c r="CV222" s="1"/>
  <c r="U223"/>
  <c r="U222"/>
  <c r="AK222"/>
  <c r="BB132"/>
  <c r="BB214" s="1"/>
  <c r="BB223" s="1"/>
  <c r="BB213"/>
  <c r="BB222" s="1"/>
  <c r="BT132"/>
  <c r="BT213"/>
  <c r="BT222" s="1"/>
  <c r="CQ214"/>
  <c r="CQ223" s="1"/>
  <c r="CQ213"/>
  <c r="CQ222" s="1"/>
  <c r="W223"/>
  <c r="W222"/>
  <c r="BD213"/>
  <c r="BD222" s="1"/>
  <c r="CB213"/>
  <c r="CB222" s="1"/>
  <c r="AZ213"/>
  <c r="AZ222" s="1"/>
  <c r="CZ214"/>
  <c r="CZ223" s="1"/>
  <c r="CZ213"/>
  <c r="CZ222" s="1"/>
  <c r="BW213"/>
  <c r="BW222" s="1"/>
  <c r="V222"/>
  <c r="CR213"/>
  <c r="CR222" s="1"/>
  <c r="BF214"/>
  <c r="BF223" s="1"/>
  <c r="BF213"/>
  <c r="BF222" s="1"/>
  <c r="BM213"/>
  <c r="BM222" s="1"/>
  <c r="AQ214"/>
  <c r="AQ223" s="1"/>
  <c r="AQ213"/>
  <c r="AQ222" s="1"/>
  <c r="AG222"/>
  <c r="AW214"/>
  <c r="AW223" s="1"/>
  <c r="AW213"/>
  <c r="AW222" s="1"/>
  <c r="BO213"/>
  <c r="BO222" s="1"/>
  <c r="CM214"/>
  <c r="CM223" s="1"/>
  <c r="CM213"/>
  <c r="CM222" s="1"/>
  <c r="AU213"/>
  <c r="AU222" s="1"/>
  <c r="CK214"/>
  <c r="CK223" s="1"/>
  <c r="CK213"/>
  <c r="CK222" s="1"/>
  <c r="AI222"/>
  <c r="CO214"/>
  <c r="CO223" s="1"/>
  <c r="CO213"/>
  <c r="CO222" s="1"/>
  <c r="AF222"/>
  <c r="BN213"/>
  <c r="BN222" s="1"/>
  <c r="CC213"/>
  <c r="CC222" s="1"/>
  <c r="AT213"/>
  <c r="AT222" s="1"/>
  <c r="CJ213"/>
  <c r="CJ222" s="1"/>
  <c r="BI188"/>
  <c r="BI215" s="1"/>
  <c r="BI224" s="1"/>
  <c r="BJ188"/>
  <c r="BJ191" s="1"/>
  <c r="CG215"/>
  <c r="CG224" s="1"/>
  <c r="R215"/>
  <c r="R224" s="1"/>
  <c r="Y223"/>
  <c r="Y222"/>
  <c r="BX214"/>
  <c r="BX223" s="1"/>
  <c r="BX213"/>
  <c r="BX222" s="1"/>
  <c r="AE222"/>
  <c r="BR213"/>
  <c r="BR222" s="1"/>
  <c r="AA222"/>
  <c r="CL213"/>
  <c r="CL222" s="1"/>
  <c r="AC214"/>
  <c r="AC223" s="1"/>
  <c r="AC213"/>
  <c r="AC222" s="1"/>
  <c r="AS213"/>
  <c r="AS222" s="1"/>
  <c r="CI213"/>
  <c r="CI222" s="1"/>
  <c r="AM214"/>
  <c r="AM223" s="1"/>
  <c r="AM213"/>
  <c r="AM222" s="1"/>
  <c r="S213"/>
  <c r="S222" s="1"/>
  <c r="BZ214"/>
  <c r="BZ223" s="1"/>
  <c r="BZ213"/>
  <c r="BZ222" s="1"/>
  <c r="CF213"/>
  <c r="CF222" s="1"/>
  <c r="X222"/>
  <c r="CT132"/>
  <c r="CT213"/>
  <c r="CT222" s="1"/>
  <c r="BU213"/>
  <c r="BU222" s="1"/>
  <c r="AB224"/>
  <c r="BT188"/>
  <c r="BT214"/>
  <c r="BT223" s="1"/>
  <c r="BE214"/>
  <c r="BE223" s="1"/>
  <c r="AP191"/>
  <c r="DA215"/>
  <c r="DA224" s="1"/>
  <c r="CD214"/>
  <c r="CD223" s="1"/>
  <c r="CB214"/>
  <c r="CB223" s="1"/>
  <c r="B37" i="4"/>
  <c r="B44" s="1"/>
  <c r="B78" s="1"/>
  <c r="CA214" i="1" l="1"/>
  <c r="CA223" s="1"/>
  <c r="AY214"/>
  <c r="AY223" s="1"/>
  <c r="AR214"/>
  <c r="AR223" s="1"/>
  <c r="AK214"/>
  <c r="AK223" s="1"/>
  <c r="AK188"/>
  <c r="AK215" s="1"/>
  <c r="AI223"/>
  <c r="CN214"/>
  <c r="CN223" s="1"/>
  <c r="AE223"/>
  <c r="CY214"/>
  <c r="CY223" s="1"/>
  <c r="AL214"/>
  <c r="AL223" s="1"/>
  <c r="AJ223"/>
  <c r="AH223"/>
  <c r="BV214"/>
  <c r="BV223" s="1"/>
  <c r="BV188"/>
  <c r="BP214"/>
  <c r="BP223" s="1"/>
  <c r="AQ215"/>
  <c r="AQ224" s="1"/>
  <c r="BC214"/>
  <c r="BC223" s="1"/>
  <c r="AM215"/>
  <c r="AM224" s="1"/>
  <c r="CM215"/>
  <c r="CM224" s="1"/>
  <c r="BR214"/>
  <c r="BR223" s="1"/>
  <c r="AS214"/>
  <c r="AS223" s="1"/>
  <c r="BI191"/>
  <c r="CI214"/>
  <c r="CI223" s="1"/>
  <c r="BJ215"/>
  <c r="BJ224" s="1"/>
  <c r="CA215"/>
  <c r="CA224" s="1"/>
  <c r="AL215"/>
  <c r="AL224" s="1"/>
  <c r="CP214"/>
  <c r="CP223" s="1"/>
  <c r="BH214"/>
  <c r="BH223" s="1"/>
  <c r="BA214"/>
  <c r="BA223" s="1"/>
  <c r="AU214"/>
  <c r="AU223" s="1"/>
  <c r="BS188"/>
  <c r="BS214"/>
  <c r="BS223" s="1"/>
  <c r="BY214"/>
  <c r="BY223" s="1"/>
  <c r="CY215"/>
  <c r="CY224" s="1"/>
  <c r="E4" i="13"/>
  <c r="AA223" i="1"/>
  <c r="AG223"/>
  <c r="BO214"/>
  <c r="BO223" s="1"/>
  <c r="BM214"/>
  <c r="BM223" s="1"/>
  <c r="BX215"/>
  <c r="BX224" s="1"/>
  <c r="CF214"/>
  <c r="CF223" s="1"/>
  <c r="S214"/>
  <c r="S223" s="1"/>
  <c r="BD214"/>
  <c r="BD223" s="1"/>
  <c r="AW215"/>
  <c r="AW224" s="1"/>
  <c r="AO214"/>
  <c r="AO223" s="1"/>
  <c r="AZ214"/>
  <c r="AZ223" s="1"/>
  <c r="CC214"/>
  <c r="CC223" s="1"/>
  <c r="CR214"/>
  <c r="CR223" s="1"/>
  <c r="AV214"/>
  <c r="AV223" s="1"/>
  <c r="CT188"/>
  <c r="CT214"/>
  <c r="CT223" s="1"/>
  <c r="CL214"/>
  <c r="CL223" s="1"/>
  <c r="CQ215"/>
  <c r="CQ224" s="1"/>
  <c r="BB188"/>
  <c r="BB191" s="1"/>
  <c r="U224"/>
  <c r="CJ214"/>
  <c r="CJ223" s="1"/>
  <c r="BW214"/>
  <c r="BW223" s="1"/>
  <c r="AT214"/>
  <c r="AT223" s="1"/>
  <c r="BN214"/>
  <c r="BN223" s="1"/>
  <c r="V223"/>
  <c r="CV214"/>
  <c r="CV223" s="1"/>
  <c r="AD214"/>
  <c r="AD223" s="1"/>
  <c r="AF223"/>
  <c r="BL188"/>
  <c r="BL214"/>
  <c r="BL223" s="1"/>
  <c r="BU214"/>
  <c r="BU223" s="1"/>
  <c r="X223"/>
  <c r="AK224"/>
  <c r="S215"/>
  <c r="S224" s="1"/>
  <c r="W224"/>
  <c r="AA224"/>
  <c r="AC215"/>
  <c r="AC224" s="1"/>
  <c r="C6" i="13"/>
  <c r="CX214" i="1"/>
  <c r="CX223" s="1"/>
  <c r="BH191"/>
  <c r="BH215"/>
  <c r="BH224" s="1"/>
  <c r="CB215"/>
  <c r="CB224" s="1"/>
  <c r="BM215"/>
  <c r="BM224" s="1"/>
  <c r="AO215"/>
  <c r="AO224" s="1"/>
  <c r="CO215"/>
  <c r="CO224" s="1"/>
  <c r="AU215"/>
  <c r="AU224" s="1"/>
  <c r="BO215"/>
  <c r="BO224" s="1"/>
  <c r="BT191"/>
  <c r="BT215"/>
  <c r="BT224" s="1"/>
  <c r="CF215"/>
  <c r="CF224" s="1"/>
  <c r="AS215"/>
  <c r="AS224" s="1"/>
  <c r="BK214"/>
  <c r="BK223" s="1"/>
  <c r="AY215"/>
  <c r="AY224" s="1"/>
  <c r="AZ215"/>
  <c r="AZ224" s="1"/>
  <c r="BD215"/>
  <c r="BD224" s="1"/>
  <c r="BZ215"/>
  <c r="BZ224" s="1"/>
  <c r="BA215"/>
  <c r="BA224" s="1"/>
  <c r="BR215"/>
  <c r="BR224" s="1"/>
  <c r="CD215"/>
  <c r="CD224" s="1"/>
  <c r="BF215"/>
  <c r="BF224" s="1"/>
  <c r="BC215"/>
  <c r="BC224" s="1"/>
  <c r="BE215"/>
  <c r="BE224" s="1"/>
  <c r="CW214"/>
  <c r="CW223" s="1"/>
  <c r="CU214"/>
  <c r="CU223" s="1"/>
  <c r="CI215"/>
  <c r="CI224" s="1"/>
  <c r="D77" i="5"/>
  <c r="D79" s="1"/>
  <c r="D72" s="1"/>
  <c r="D74" s="1"/>
  <c r="AE224" i="1" l="1"/>
  <c r="AF224"/>
  <c r="AI224"/>
  <c r="AH224"/>
  <c r="Y224"/>
  <c r="AJ224"/>
  <c r="BV191"/>
  <c r="BV215"/>
  <c r="BV224" s="1"/>
  <c r="AG224"/>
  <c r="CZ215"/>
  <c r="CZ224" s="1"/>
  <c r="CK215"/>
  <c r="CK224" s="1"/>
  <c r="AR215"/>
  <c r="AR224" s="1"/>
  <c r="BS215"/>
  <c r="BS224" s="1"/>
  <c r="BS191"/>
  <c r="CP215"/>
  <c r="CP224" s="1"/>
  <c r="D6" i="13"/>
  <c r="BY215" i="1"/>
  <c r="BY224" s="1"/>
  <c r="BB215"/>
  <c r="BB224" s="1"/>
  <c r="C5" i="13"/>
  <c r="AD215" i="1"/>
  <c r="AD224" s="1"/>
  <c r="BU215"/>
  <c r="BU224" s="1"/>
  <c r="CL215"/>
  <c r="CL224" s="1"/>
  <c r="AV215"/>
  <c r="AV224" s="1"/>
  <c r="CC215"/>
  <c r="CC224" s="1"/>
  <c r="X224"/>
  <c r="AT215"/>
  <c r="AT224" s="1"/>
  <c r="CV215"/>
  <c r="CV224" s="1"/>
  <c r="BN215"/>
  <c r="BN224" s="1"/>
  <c r="BW215"/>
  <c r="BW224" s="1"/>
  <c r="CT215"/>
  <c r="CT224" s="1"/>
  <c r="CT191"/>
  <c r="V224"/>
  <c r="CJ215"/>
  <c r="CJ224" s="1"/>
  <c r="BL215"/>
  <c r="BL224" s="1"/>
  <c r="BL191"/>
  <c r="CR215"/>
  <c r="CR224" s="1"/>
  <c r="CW215"/>
  <c r="CW224" s="1"/>
  <c r="BK215"/>
  <c r="BK224" s="1"/>
  <c r="CX215"/>
  <c r="CX224" s="1"/>
  <c r="CU215"/>
  <c r="CU224" s="1"/>
  <c r="F190"/>
  <c r="E14" i="5"/>
  <c r="E44" s="1"/>
  <c r="E32"/>
  <c r="D5" i="13" l="1"/>
  <c r="E5" s="1"/>
  <c r="E6"/>
  <c r="L39" i="1"/>
  <c r="J39"/>
  <c r="L38"/>
  <c r="L37"/>
  <c r="L36"/>
  <c r="L32"/>
  <c r="L28"/>
  <c r="L19"/>
  <c r="L18"/>
  <c r="L17"/>
  <c r="L16"/>
  <c r="I16"/>
  <c r="K15"/>
  <c r="J15"/>
  <c r="I15"/>
  <c r="O14"/>
  <c r="M14"/>
  <c r="K14"/>
  <c r="J14"/>
  <c r="I14"/>
  <c r="O13"/>
  <c r="M13"/>
  <c r="K13"/>
  <c r="J13"/>
  <c r="O12"/>
  <c r="M12"/>
  <c r="K12"/>
  <c r="I12"/>
  <c r="O11"/>
  <c r="M11"/>
  <c r="K11"/>
  <c r="J11"/>
  <c r="L10"/>
  <c r="I11"/>
  <c r="H4" i="13" l="1"/>
  <c r="J12" i="1"/>
  <c r="I13"/>
  <c r="L20"/>
  <c r="L21"/>
  <c r="L25"/>
  <c r="L34"/>
  <c r="L26"/>
  <c r="L33"/>
  <c r="L27"/>
  <c r="L35"/>
  <c r="I33"/>
  <c r="J26"/>
  <c r="J33"/>
  <c r="K26"/>
  <c r="K33"/>
  <c r="M26"/>
  <c r="M33"/>
  <c r="O26"/>
  <c r="O33"/>
  <c r="I27"/>
  <c r="I35"/>
  <c r="J27"/>
  <c r="J35"/>
  <c r="K27"/>
  <c r="K35"/>
  <c r="M27"/>
  <c r="M35"/>
  <c r="O27"/>
  <c r="O35"/>
  <c r="I10"/>
  <c r="J10"/>
  <c r="K10"/>
  <c r="M10"/>
  <c r="O10"/>
  <c r="L11"/>
  <c r="L12"/>
  <c r="L13"/>
  <c r="L14"/>
  <c r="L15"/>
  <c r="M15"/>
  <c r="O15"/>
  <c r="J16"/>
  <c r="K16"/>
  <c r="M16"/>
  <c r="O16"/>
  <c r="I17"/>
  <c r="J17"/>
  <c r="K17"/>
  <c r="M17"/>
  <c r="O17"/>
  <c r="I18"/>
  <c r="J18"/>
  <c r="K18"/>
  <c r="M18"/>
  <c r="O18"/>
  <c r="I19"/>
  <c r="J19"/>
  <c r="K19"/>
  <c r="M19"/>
  <c r="O19"/>
  <c r="I20"/>
  <c r="J20"/>
  <c r="K20"/>
  <c r="M20"/>
  <c r="O20"/>
  <c r="I21"/>
  <c r="J21"/>
  <c r="K21"/>
  <c r="M21"/>
  <c r="O21"/>
  <c r="I25"/>
  <c r="J25"/>
  <c r="K25"/>
  <c r="M25"/>
  <c r="O25"/>
  <c r="I28"/>
  <c r="J28"/>
  <c r="K28"/>
  <c r="M28"/>
  <c r="O28"/>
  <c r="I32"/>
  <c r="J32"/>
  <c r="K32"/>
  <c r="M32"/>
  <c r="O32"/>
  <c r="I34"/>
  <c r="J34"/>
  <c r="K34"/>
  <c r="M34"/>
  <c r="O34"/>
  <c r="I36"/>
  <c r="J36"/>
  <c r="K36"/>
  <c r="M36"/>
  <c r="O36"/>
  <c r="I37"/>
  <c r="J37"/>
  <c r="K37"/>
  <c r="M37"/>
  <c r="O37"/>
  <c r="I38"/>
  <c r="J38"/>
  <c r="K38"/>
  <c r="M38"/>
  <c r="O38"/>
  <c r="I39"/>
  <c r="K39"/>
  <c r="M39"/>
  <c r="O39"/>
  <c r="I26"/>
  <c r="L40" l="1"/>
  <c r="K22"/>
  <c r="I22"/>
  <c r="L22"/>
  <c r="L29"/>
  <c r="M48"/>
  <c r="M50"/>
  <c r="M52"/>
  <c r="M54"/>
  <c r="M56"/>
  <c r="M58"/>
  <c r="M60"/>
  <c r="M62"/>
  <c r="M64"/>
  <c r="M66"/>
  <c r="M68"/>
  <c r="M70"/>
  <c r="M72"/>
  <c r="M74"/>
  <c r="M76"/>
  <c r="M78"/>
  <c r="M80"/>
  <c r="M82"/>
  <c r="M84"/>
  <c r="M86"/>
  <c r="M88"/>
  <c r="M90"/>
  <c r="M92"/>
  <c r="M94"/>
  <c r="M96"/>
  <c r="M98"/>
  <c r="M103"/>
  <c r="M105"/>
  <c r="M107"/>
  <c r="M109"/>
  <c r="M111"/>
  <c r="M118"/>
  <c r="M120"/>
  <c r="M128"/>
  <c r="M137"/>
  <c r="M142"/>
  <c r="M144"/>
  <c r="M149"/>
  <c r="M150"/>
  <c r="M155"/>
  <c r="M157"/>
  <c r="M162"/>
  <c r="M167"/>
  <c r="M169"/>
  <c r="M171"/>
  <c r="M174"/>
  <c r="M176"/>
  <c r="M178"/>
  <c r="M195"/>
  <c r="M197"/>
  <c r="M202"/>
  <c r="M204"/>
  <c r="M206"/>
  <c r="O48"/>
  <c r="O50"/>
  <c r="O52"/>
  <c r="O54"/>
  <c r="O56"/>
  <c r="O60"/>
  <c r="O62"/>
  <c r="O64"/>
  <c r="O66"/>
  <c r="O68"/>
  <c r="O70"/>
  <c r="O72"/>
  <c r="O74"/>
  <c r="O76"/>
  <c r="O80"/>
  <c r="O82"/>
  <c r="O84"/>
  <c r="O86"/>
  <c r="O88"/>
  <c r="O92"/>
  <c r="O94"/>
  <c r="O96"/>
  <c r="O98"/>
  <c r="O103"/>
  <c r="O105"/>
  <c r="O107"/>
  <c r="O109"/>
  <c r="O111"/>
  <c r="O118"/>
  <c r="O120"/>
  <c r="O128"/>
  <c r="O137"/>
  <c r="O142"/>
  <c r="O144"/>
  <c r="O149"/>
  <c r="O150"/>
  <c r="O155"/>
  <c r="O157"/>
  <c r="O162"/>
  <c r="O167"/>
  <c r="O169"/>
  <c r="O171"/>
  <c r="O174"/>
  <c r="O176"/>
  <c r="O178"/>
  <c r="O195"/>
  <c r="O197"/>
  <c r="O202"/>
  <c r="O204"/>
  <c r="O206"/>
  <c r="J65"/>
  <c r="P40"/>
  <c r="M40"/>
  <c r="J40"/>
  <c r="P29"/>
  <c r="M29"/>
  <c r="J29"/>
  <c r="O22"/>
  <c r="L78"/>
  <c r="M47"/>
  <c r="M49"/>
  <c r="M51"/>
  <c r="M53"/>
  <c r="M55"/>
  <c r="M57"/>
  <c r="M59"/>
  <c r="M61"/>
  <c r="M63"/>
  <c r="M67"/>
  <c r="M69"/>
  <c r="M71"/>
  <c r="M73"/>
  <c r="M75"/>
  <c r="M77"/>
  <c r="M79"/>
  <c r="M81"/>
  <c r="M83"/>
  <c r="M85"/>
  <c r="M87"/>
  <c r="M89"/>
  <c r="M91"/>
  <c r="M93"/>
  <c r="M95"/>
  <c r="M97"/>
  <c r="M99"/>
  <c r="M104"/>
  <c r="M106"/>
  <c r="M108"/>
  <c r="M110"/>
  <c r="M117"/>
  <c r="M119"/>
  <c r="M124"/>
  <c r="M129"/>
  <c r="M138"/>
  <c r="M143"/>
  <c r="M145"/>
  <c r="M156"/>
  <c r="M158"/>
  <c r="M163"/>
  <c r="M168"/>
  <c r="M170"/>
  <c r="M172"/>
  <c r="M173"/>
  <c r="M175"/>
  <c r="M177"/>
  <c r="M196"/>
  <c r="M198"/>
  <c r="M203"/>
  <c r="M205"/>
  <c r="M65"/>
  <c r="O47"/>
  <c r="O49"/>
  <c r="O51"/>
  <c r="O53"/>
  <c r="O55"/>
  <c r="O57"/>
  <c r="O59"/>
  <c r="O61"/>
  <c r="O67"/>
  <c r="O69"/>
  <c r="O71"/>
  <c r="O73"/>
  <c r="O75"/>
  <c r="O77"/>
  <c r="O79"/>
  <c r="O81"/>
  <c r="O83"/>
  <c r="O85"/>
  <c r="O87"/>
  <c r="O89"/>
  <c r="O93"/>
  <c r="O95"/>
  <c r="O97"/>
  <c r="O99"/>
  <c r="O104"/>
  <c r="O106"/>
  <c r="O108"/>
  <c r="O110"/>
  <c r="O117"/>
  <c r="O119"/>
  <c r="O124"/>
  <c r="O129"/>
  <c r="O138"/>
  <c r="O143"/>
  <c r="O156"/>
  <c r="O158"/>
  <c r="O163"/>
  <c r="O168"/>
  <c r="O170"/>
  <c r="O172"/>
  <c r="O173"/>
  <c r="O175"/>
  <c r="O177"/>
  <c r="O194"/>
  <c r="O196"/>
  <c r="O198"/>
  <c r="O203"/>
  <c r="O205"/>
  <c r="O63"/>
  <c r="O40"/>
  <c r="K40"/>
  <c r="I40"/>
  <c r="O29"/>
  <c r="K29"/>
  <c r="I29"/>
  <c r="P22"/>
  <c r="M22"/>
  <c r="J22"/>
  <c r="P125" l="1"/>
  <c r="L42"/>
  <c r="L213" s="1"/>
  <c r="L222" s="1"/>
  <c r="M125"/>
  <c r="O125"/>
  <c r="P199"/>
  <c r="M121"/>
  <c r="M100"/>
  <c r="P207"/>
  <c r="P164"/>
  <c r="P159"/>
  <c r="P152"/>
  <c r="O179"/>
  <c r="M179"/>
  <c r="P121"/>
  <c r="P100"/>
  <c r="O199"/>
  <c r="O121"/>
  <c r="P179"/>
  <c r="P139"/>
  <c r="P130"/>
  <c r="P112"/>
  <c r="O207"/>
  <c r="O164"/>
  <c r="O159"/>
  <c r="O152"/>
  <c r="O139"/>
  <c r="O130"/>
  <c r="O112"/>
  <c r="M207"/>
  <c r="M164"/>
  <c r="M159"/>
  <c r="M152"/>
  <c r="M146"/>
  <c r="M139"/>
  <c r="M130"/>
  <c r="M112"/>
  <c r="I42"/>
  <c r="I213" s="1"/>
  <c r="I222" s="1"/>
  <c r="O42"/>
  <c r="O213" s="1"/>
  <c r="O222" s="1"/>
  <c r="M42"/>
  <c r="M213" s="1"/>
  <c r="M222" s="1"/>
  <c r="K42"/>
  <c r="K213" s="1"/>
  <c r="K222" s="1"/>
  <c r="J42"/>
  <c r="J213" s="1"/>
  <c r="J222" s="1"/>
  <c r="P42"/>
  <c r="P213" s="1"/>
  <c r="P222" s="1"/>
  <c r="O145"/>
  <c r="L63"/>
  <c r="P146" l="1"/>
  <c r="P181" s="1"/>
  <c r="P183" s="1"/>
  <c r="P185" s="1"/>
  <c r="P189" s="1"/>
  <c r="M114"/>
  <c r="M132" s="1"/>
  <c r="M214" s="1"/>
  <c r="M223" s="1"/>
  <c r="P114"/>
  <c r="P132" s="1"/>
  <c r="O146"/>
  <c r="O181" s="1"/>
  <c r="O183" s="1"/>
  <c r="O185" s="1"/>
  <c r="O189" s="1"/>
  <c r="O209"/>
  <c r="P209"/>
  <c r="M181"/>
  <c r="M183" s="1"/>
  <c r="M185" s="1"/>
  <c r="M189" s="1"/>
  <c r="P188" l="1"/>
  <c r="P214"/>
  <c r="P223" s="1"/>
  <c r="M188"/>
  <c r="M215" s="1"/>
  <c r="M224" s="1"/>
  <c r="L144"/>
  <c r="C120" i="4" l="1"/>
  <c r="D120" s="1"/>
  <c r="P215" i="1"/>
  <c r="P224" s="1"/>
  <c r="P191"/>
  <c r="P211" s="1"/>
  <c r="M191"/>
  <c r="C117" i="4"/>
  <c r="D117" s="1"/>
  <c r="I86" i="1"/>
  <c r="I92"/>
  <c r="J47"/>
  <c r="J48"/>
  <c r="J49"/>
  <c r="J50"/>
  <c r="J51"/>
  <c r="J52"/>
  <c r="J53"/>
  <c r="J54"/>
  <c r="J55"/>
  <c r="J56"/>
  <c r="J57"/>
  <c r="J58"/>
  <c r="J59"/>
  <c r="J60"/>
  <c r="J61"/>
  <c r="J62"/>
  <c r="J63"/>
  <c r="J64"/>
  <c r="J66"/>
  <c r="J67"/>
  <c r="J68"/>
  <c r="J69"/>
  <c r="J70"/>
  <c r="J71"/>
  <c r="J72"/>
  <c r="J73"/>
  <c r="J74"/>
  <c r="J75"/>
  <c r="J76"/>
  <c r="J77"/>
  <c r="J78"/>
  <c r="J79"/>
  <c r="J80"/>
  <c r="J81"/>
  <c r="J82"/>
  <c r="J83"/>
  <c r="J84"/>
  <c r="J85"/>
  <c r="J86"/>
  <c r="J87"/>
  <c r="J88"/>
  <c r="J89"/>
  <c r="J90"/>
  <c r="J91"/>
  <c r="J92"/>
  <c r="J93"/>
  <c r="J94"/>
  <c r="J95"/>
  <c r="J96"/>
  <c r="J97"/>
  <c r="J98"/>
  <c r="J99"/>
  <c r="J103"/>
  <c r="J104"/>
  <c r="J105"/>
  <c r="J106"/>
  <c r="J107"/>
  <c r="J108"/>
  <c r="J109"/>
  <c r="J110"/>
  <c r="J111"/>
  <c r="J117"/>
  <c r="J118"/>
  <c r="J119"/>
  <c r="J120"/>
  <c r="J124"/>
  <c r="J128"/>
  <c r="J129"/>
  <c r="J137"/>
  <c r="J138"/>
  <c r="J142"/>
  <c r="J143"/>
  <c r="J144"/>
  <c r="J145"/>
  <c r="J149"/>
  <c r="J150"/>
  <c r="J155"/>
  <c r="J156"/>
  <c r="J157"/>
  <c r="J158"/>
  <c r="J162"/>
  <c r="J163"/>
  <c r="J167"/>
  <c r="J168"/>
  <c r="J169"/>
  <c r="J170"/>
  <c r="J171"/>
  <c r="J172"/>
  <c r="J173"/>
  <c r="J174"/>
  <c r="J175"/>
  <c r="J176"/>
  <c r="J177"/>
  <c r="J178"/>
  <c r="J194"/>
  <c r="J195"/>
  <c r="J196"/>
  <c r="J197"/>
  <c r="J198"/>
  <c r="J202"/>
  <c r="J203"/>
  <c r="J204"/>
  <c r="J205"/>
  <c r="J20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2"/>
  <c r="K93"/>
  <c r="K94"/>
  <c r="K95"/>
  <c r="K96"/>
  <c r="K97"/>
  <c r="K98"/>
  <c r="K99"/>
  <c r="K103"/>
  <c r="K104"/>
  <c r="K105"/>
  <c r="K106"/>
  <c r="K107"/>
  <c r="K108"/>
  <c r="K109"/>
  <c r="K110"/>
  <c r="K111"/>
  <c r="K117"/>
  <c r="K118"/>
  <c r="K119"/>
  <c r="K120"/>
  <c r="K124"/>
  <c r="K128"/>
  <c r="K129"/>
  <c r="K137"/>
  <c r="K138"/>
  <c r="K142"/>
  <c r="K143"/>
  <c r="K144"/>
  <c r="K145"/>
  <c r="K149"/>
  <c r="K150"/>
  <c r="K155"/>
  <c r="K156"/>
  <c r="K157"/>
  <c r="K158"/>
  <c r="K162"/>
  <c r="K163"/>
  <c r="K167"/>
  <c r="K168"/>
  <c r="K169"/>
  <c r="K170"/>
  <c r="K171"/>
  <c r="K172"/>
  <c r="K173"/>
  <c r="K174"/>
  <c r="K175"/>
  <c r="K176"/>
  <c r="K177"/>
  <c r="K178"/>
  <c r="K194"/>
  <c r="K195"/>
  <c r="K196"/>
  <c r="K197"/>
  <c r="K198"/>
  <c r="K202"/>
  <c r="K203"/>
  <c r="K204"/>
  <c r="K205"/>
  <c r="K206"/>
  <c r="L47"/>
  <c r="L48"/>
  <c r="L49"/>
  <c r="L50"/>
  <c r="L51"/>
  <c r="L52"/>
  <c r="L53"/>
  <c r="L54"/>
  <c r="L55"/>
  <c r="L56"/>
  <c r="L58"/>
  <c r="L59"/>
  <c r="L60"/>
  <c r="L61"/>
  <c r="L62"/>
  <c r="L64"/>
  <c r="L65"/>
  <c r="L66"/>
  <c r="L67"/>
  <c r="L68"/>
  <c r="L69"/>
  <c r="L70"/>
  <c r="L71"/>
  <c r="L72"/>
  <c r="L73"/>
  <c r="L74"/>
  <c r="L75"/>
  <c r="L76"/>
  <c r="L77"/>
  <c r="L79"/>
  <c r="L80"/>
  <c r="L81"/>
  <c r="L82"/>
  <c r="L83"/>
  <c r="L84"/>
  <c r="L85"/>
  <c r="L86"/>
  <c r="L87"/>
  <c r="L88"/>
  <c r="L89"/>
  <c r="L90"/>
  <c r="L91"/>
  <c r="L92"/>
  <c r="L93"/>
  <c r="L94"/>
  <c r="L95"/>
  <c r="L96"/>
  <c r="L97"/>
  <c r="L98"/>
  <c r="L99"/>
  <c r="L103"/>
  <c r="L104"/>
  <c r="L105"/>
  <c r="L106"/>
  <c r="L107"/>
  <c r="L108"/>
  <c r="L109"/>
  <c r="L110"/>
  <c r="L111"/>
  <c r="L117"/>
  <c r="L118"/>
  <c r="L119"/>
  <c r="L120"/>
  <c r="L124"/>
  <c r="L128"/>
  <c r="L129"/>
  <c r="L137"/>
  <c r="L138"/>
  <c r="L142"/>
  <c r="L143"/>
  <c r="L145"/>
  <c r="L149"/>
  <c r="L150"/>
  <c r="L155"/>
  <c r="L156"/>
  <c r="L157"/>
  <c r="L158"/>
  <c r="L162"/>
  <c r="L163"/>
  <c r="L167"/>
  <c r="L168"/>
  <c r="L169"/>
  <c r="L170"/>
  <c r="L171"/>
  <c r="L172"/>
  <c r="L173"/>
  <c r="L174"/>
  <c r="L175"/>
  <c r="L176"/>
  <c r="L177"/>
  <c r="L178"/>
  <c r="L194"/>
  <c r="L195"/>
  <c r="L196"/>
  <c r="L197"/>
  <c r="L198"/>
  <c r="L202"/>
  <c r="L203"/>
  <c r="L204"/>
  <c r="L205"/>
  <c r="L206"/>
  <c r="E129"/>
  <c r="I128"/>
  <c r="I124"/>
  <c r="I111"/>
  <c r="E110"/>
  <c r="I107"/>
  <c r="E106"/>
  <c r="I103"/>
  <c r="I119"/>
  <c r="I138"/>
  <c r="I137"/>
  <c r="I143"/>
  <c r="I145"/>
  <c r="I177"/>
  <c r="I175"/>
  <c r="I173"/>
  <c r="I172"/>
  <c r="I170"/>
  <c r="I202"/>
  <c r="I168"/>
  <c r="I167"/>
  <c r="I163"/>
  <c r="I158"/>
  <c r="I156"/>
  <c r="I194"/>
  <c r="I98"/>
  <c r="I96"/>
  <c r="I95"/>
  <c r="I94"/>
  <c r="I93"/>
  <c r="I91"/>
  <c r="I90"/>
  <c r="I83"/>
  <c r="I81"/>
  <c r="I79"/>
  <c r="I77"/>
  <c r="I75"/>
  <c r="I74"/>
  <c r="I73"/>
  <c r="I72"/>
  <c r="I71"/>
  <c r="I70"/>
  <c r="I69"/>
  <c r="I68"/>
  <c r="I67"/>
  <c r="I66"/>
  <c r="I64"/>
  <c r="I62"/>
  <c r="I60"/>
  <c r="I54"/>
  <c r="I52"/>
  <c r="I50"/>
  <c r="I48"/>
  <c r="I57"/>
  <c r="I97"/>
  <c r="I88"/>
  <c r="I99"/>
  <c r="I49"/>
  <c r="I53"/>
  <c r="I55"/>
  <c r="I59"/>
  <c r="I61"/>
  <c r="I63"/>
  <c r="I65"/>
  <c r="I78"/>
  <c r="I80"/>
  <c r="I82"/>
  <c r="I85"/>
  <c r="I87"/>
  <c r="I89"/>
  <c r="I51"/>
  <c r="I84"/>
  <c r="I58"/>
  <c r="E128"/>
  <c r="E109"/>
  <c r="E105"/>
  <c r="E124"/>
  <c r="G124" s="1"/>
  <c r="F108"/>
  <c r="E104"/>
  <c r="E39"/>
  <c r="E38"/>
  <c r="E37"/>
  <c r="E36"/>
  <c r="E35"/>
  <c r="E34"/>
  <c r="E33"/>
  <c r="E32"/>
  <c r="E28"/>
  <c r="E21"/>
  <c r="E20"/>
  <c r="E18"/>
  <c r="E17"/>
  <c r="E16"/>
  <c r="E15"/>
  <c r="E14"/>
  <c r="E12"/>
  <c r="F33" l="1"/>
  <c r="G33"/>
  <c r="H33" s="1"/>
  <c r="F16"/>
  <c r="G16"/>
  <c r="H16" s="1"/>
  <c r="F34"/>
  <c r="G34"/>
  <c r="H34" s="1"/>
  <c r="F12"/>
  <c r="G12"/>
  <c r="H12" s="1"/>
  <c r="F39"/>
  <c r="G39"/>
  <c r="H39" s="1"/>
  <c r="F38"/>
  <c r="G38"/>
  <c r="H38" s="1"/>
  <c r="F14"/>
  <c r="G14"/>
  <c r="H14" s="1"/>
  <c r="F21"/>
  <c r="G21"/>
  <c r="H21" s="1"/>
  <c r="F20"/>
  <c r="G20"/>
  <c r="H20" s="1"/>
  <c r="F37"/>
  <c r="G37"/>
  <c r="H37" s="1"/>
  <c r="F15"/>
  <c r="G15"/>
  <c r="H15" s="1"/>
  <c r="F32"/>
  <c r="G32"/>
  <c r="F18"/>
  <c r="G18"/>
  <c r="H18" s="1"/>
  <c r="F36"/>
  <c r="G36"/>
  <c r="H36" s="1"/>
  <c r="F28"/>
  <c r="G28"/>
  <c r="H28" s="1"/>
  <c r="F17"/>
  <c r="G17"/>
  <c r="H17" s="1"/>
  <c r="F35"/>
  <c r="G35"/>
  <c r="H35" s="1"/>
  <c r="F105"/>
  <c r="G105"/>
  <c r="H105" s="1"/>
  <c r="F104"/>
  <c r="G104"/>
  <c r="H104" s="1"/>
  <c r="H124"/>
  <c r="G125"/>
  <c r="F109"/>
  <c r="G109"/>
  <c r="H109" s="1"/>
  <c r="F106"/>
  <c r="G106"/>
  <c r="H106" s="1"/>
  <c r="F110"/>
  <c r="G110"/>
  <c r="H110" s="1"/>
  <c r="F129"/>
  <c r="G129"/>
  <c r="H129" s="1"/>
  <c r="F128"/>
  <c r="G128"/>
  <c r="F124"/>
  <c r="F125" s="1"/>
  <c r="C9" i="4"/>
  <c r="D9" s="1"/>
  <c r="C11"/>
  <c r="D11" s="1"/>
  <c r="C10"/>
  <c r="D10" s="1"/>
  <c r="L125" i="1"/>
  <c r="J125"/>
  <c r="K125"/>
  <c r="I125"/>
  <c r="E24" i="5"/>
  <c r="E20"/>
  <c r="E125" i="1"/>
  <c r="C42" i="4" s="1"/>
  <c r="D42" s="1"/>
  <c r="I139" i="1"/>
  <c r="L207"/>
  <c r="L199"/>
  <c r="L179"/>
  <c r="L164"/>
  <c r="L159"/>
  <c r="L152"/>
  <c r="L146"/>
  <c r="L139"/>
  <c r="L130"/>
  <c r="L121"/>
  <c r="L112"/>
  <c r="K207"/>
  <c r="K199"/>
  <c r="K179"/>
  <c r="K164"/>
  <c r="K159"/>
  <c r="K152"/>
  <c r="K146"/>
  <c r="K139"/>
  <c r="K130"/>
  <c r="K121"/>
  <c r="K112"/>
  <c r="J207"/>
  <c r="J199"/>
  <c r="J179"/>
  <c r="J164"/>
  <c r="J159"/>
  <c r="J152"/>
  <c r="J146"/>
  <c r="J139"/>
  <c r="J130"/>
  <c r="J121"/>
  <c r="J112"/>
  <c r="J100"/>
  <c r="I47"/>
  <c r="I195"/>
  <c r="I196"/>
  <c r="I197"/>
  <c r="I198"/>
  <c r="I149"/>
  <c r="I150"/>
  <c r="I155"/>
  <c r="I157"/>
  <c r="I162"/>
  <c r="I203"/>
  <c r="I204"/>
  <c r="I205"/>
  <c r="I206"/>
  <c r="I169"/>
  <c r="I171"/>
  <c r="I174"/>
  <c r="I176"/>
  <c r="I178"/>
  <c r="I144"/>
  <c r="I142"/>
  <c r="I120"/>
  <c r="I117"/>
  <c r="I118"/>
  <c r="I104"/>
  <c r="I105"/>
  <c r="I106"/>
  <c r="I108"/>
  <c r="I109"/>
  <c r="I110"/>
  <c r="I129"/>
  <c r="E144"/>
  <c r="E89"/>
  <c r="E85"/>
  <c r="E80"/>
  <c r="E65"/>
  <c r="E61"/>
  <c r="E55"/>
  <c r="E49"/>
  <c r="E88"/>
  <c r="E48"/>
  <c r="E52"/>
  <c r="E60"/>
  <c r="E64"/>
  <c r="E67"/>
  <c r="E69"/>
  <c r="E71"/>
  <c r="E73"/>
  <c r="E75"/>
  <c r="E77"/>
  <c r="E81"/>
  <c r="E86"/>
  <c r="E93"/>
  <c r="E95"/>
  <c r="E98"/>
  <c r="E168"/>
  <c r="E143"/>
  <c r="E138"/>
  <c r="E84"/>
  <c r="E51"/>
  <c r="E87"/>
  <c r="E82"/>
  <c r="E78"/>
  <c r="E63"/>
  <c r="E59"/>
  <c r="E53"/>
  <c r="E99"/>
  <c r="E97"/>
  <c r="E50"/>
  <c r="E54"/>
  <c r="E62"/>
  <c r="E66"/>
  <c r="E68"/>
  <c r="E70"/>
  <c r="E72"/>
  <c r="E74"/>
  <c r="E79"/>
  <c r="E83"/>
  <c r="E92"/>
  <c r="E94"/>
  <c r="E96"/>
  <c r="E156"/>
  <c r="E158"/>
  <c r="E163"/>
  <c r="E170"/>
  <c r="E172"/>
  <c r="E173"/>
  <c r="E175"/>
  <c r="E177"/>
  <c r="E145"/>
  <c r="F145" s="1"/>
  <c r="E119"/>
  <c r="E103"/>
  <c r="E107"/>
  <c r="E111"/>
  <c r="E205"/>
  <c r="E203"/>
  <c r="E198"/>
  <c r="E196"/>
  <c r="E206"/>
  <c r="F206" s="1"/>
  <c r="E204"/>
  <c r="E202"/>
  <c r="F197"/>
  <c r="E195"/>
  <c r="E47"/>
  <c r="E117"/>
  <c r="E130"/>
  <c r="C43" i="4" s="1"/>
  <c r="D43" s="1"/>
  <c r="E118" i="1"/>
  <c r="E120"/>
  <c r="E142"/>
  <c r="E150"/>
  <c r="E155"/>
  <c r="E157"/>
  <c r="E167"/>
  <c r="E169"/>
  <c r="E171"/>
  <c r="E174"/>
  <c r="E176"/>
  <c r="E178"/>
  <c r="E137"/>
  <c r="E149"/>
  <c r="G149" s="1"/>
  <c r="E162"/>
  <c r="E26"/>
  <c r="E19"/>
  <c r="E13"/>
  <c r="E27"/>
  <c r="E25"/>
  <c r="E40"/>
  <c r="Q29"/>
  <c r="E10"/>
  <c r="Q40"/>
  <c r="F40" l="1"/>
  <c r="F130"/>
  <c r="F27"/>
  <c r="G27"/>
  <c r="H27" s="1"/>
  <c r="F10"/>
  <c r="G10"/>
  <c r="F19"/>
  <c r="G19"/>
  <c r="H19" s="1"/>
  <c r="F25"/>
  <c r="G25"/>
  <c r="F26"/>
  <c r="G26"/>
  <c r="H26" s="1"/>
  <c r="F13"/>
  <c r="G13"/>
  <c r="H13" s="1"/>
  <c r="H32"/>
  <c r="H40" s="1"/>
  <c r="G40"/>
  <c r="F162"/>
  <c r="G162"/>
  <c r="F176"/>
  <c r="G176"/>
  <c r="H176" s="1"/>
  <c r="F167"/>
  <c r="G167"/>
  <c r="F142"/>
  <c r="G142"/>
  <c r="F117"/>
  <c r="G117"/>
  <c r="F203"/>
  <c r="G203"/>
  <c r="H203" s="1"/>
  <c r="H149"/>
  <c r="F178"/>
  <c r="G178"/>
  <c r="H178" s="1"/>
  <c r="F174"/>
  <c r="G174"/>
  <c r="H174" s="1"/>
  <c r="F169"/>
  <c r="G169"/>
  <c r="H169" s="1"/>
  <c r="F157"/>
  <c r="G157"/>
  <c r="H157" s="1"/>
  <c r="F150"/>
  <c r="G150"/>
  <c r="H150" s="1"/>
  <c r="F120"/>
  <c r="G120"/>
  <c r="H120" s="1"/>
  <c r="F47"/>
  <c r="G47"/>
  <c r="F204"/>
  <c r="G204"/>
  <c r="H204" s="1"/>
  <c r="F198"/>
  <c r="H198"/>
  <c r="F205"/>
  <c r="G205"/>
  <c r="H205" s="1"/>
  <c r="F107"/>
  <c r="G107"/>
  <c r="F119"/>
  <c r="G119"/>
  <c r="H119" s="1"/>
  <c r="F177"/>
  <c r="G177"/>
  <c r="H177" s="1"/>
  <c r="F173"/>
  <c r="G173"/>
  <c r="H173" s="1"/>
  <c r="F170"/>
  <c r="G170"/>
  <c r="H170" s="1"/>
  <c r="F158"/>
  <c r="G158"/>
  <c r="H158" s="1"/>
  <c r="F96"/>
  <c r="G96"/>
  <c r="H96" s="1"/>
  <c r="F92"/>
  <c r="G92"/>
  <c r="H92" s="1"/>
  <c r="F79"/>
  <c r="G79"/>
  <c r="H79" s="1"/>
  <c r="F72"/>
  <c r="G72"/>
  <c r="H72" s="1"/>
  <c r="F68"/>
  <c r="G68"/>
  <c r="H68" s="1"/>
  <c r="F62"/>
  <c r="G62"/>
  <c r="H62" s="1"/>
  <c r="F50"/>
  <c r="G50"/>
  <c r="H50" s="1"/>
  <c r="F99"/>
  <c r="G99"/>
  <c r="H99" s="1"/>
  <c r="F59"/>
  <c r="G59"/>
  <c r="H59" s="1"/>
  <c r="F78"/>
  <c r="G78"/>
  <c r="H78" s="1"/>
  <c r="F87"/>
  <c r="G87"/>
  <c r="H87" s="1"/>
  <c r="F84"/>
  <c r="G84"/>
  <c r="H84" s="1"/>
  <c r="F143"/>
  <c r="G143"/>
  <c r="H143" s="1"/>
  <c r="F98"/>
  <c r="G98"/>
  <c r="H98" s="1"/>
  <c r="F93"/>
  <c r="G93"/>
  <c r="H93" s="1"/>
  <c r="F81"/>
  <c r="G81"/>
  <c r="H81" s="1"/>
  <c r="F75"/>
  <c r="G75"/>
  <c r="H75" s="1"/>
  <c r="F71"/>
  <c r="G71"/>
  <c r="H71" s="1"/>
  <c r="F67"/>
  <c r="G67"/>
  <c r="H67" s="1"/>
  <c r="F60"/>
  <c r="G60"/>
  <c r="H60" s="1"/>
  <c r="F48"/>
  <c r="G48"/>
  <c r="H48" s="1"/>
  <c r="F49"/>
  <c r="G49"/>
  <c r="H49" s="1"/>
  <c r="F61"/>
  <c r="G61"/>
  <c r="H61" s="1"/>
  <c r="F80"/>
  <c r="G80"/>
  <c r="H80" s="1"/>
  <c r="F89"/>
  <c r="G89"/>
  <c r="H89" s="1"/>
  <c r="H128"/>
  <c r="G20" i="5"/>
  <c r="G130" i="1"/>
  <c r="H125"/>
  <c r="F137"/>
  <c r="G137"/>
  <c r="F171"/>
  <c r="G171"/>
  <c r="F155"/>
  <c r="G155"/>
  <c r="F118"/>
  <c r="G118"/>
  <c r="H118" s="1"/>
  <c r="F195"/>
  <c r="H195"/>
  <c r="F202"/>
  <c r="G202"/>
  <c r="F196"/>
  <c r="H196"/>
  <c r="F111"/>
  <c r="G111"/>
  <c r="H111" s="1"/>
  <c r="F103"/>
  <c r="G103"/>
  <c r="F175"/>
  <c r="G175"/>
  <c r="H175" s="1"/>
  <c r="F172"/>
  <c r="G172"/>
  <c r="H172" s="1"/>
  <c r="F163"/>
  <c r="G163"/>
  <c r="H163" s="1"/>
  <c r="F156"/>
  <c r="G156"/>
  <c r="H156" s="1"/>
  <c r="F94"/>
  <c r="G94"/>
  <c r="H94" s="1"/>
  <c r="F83"/>
  <c r="G83"/>
  <c r="H83" s="1"/>
  <c r="F74"/>
  <c r="G74"/>
  <c r="H74" s="1"/>
  <c r="F70"/>
  <c r="G70"/>
  <c r="H70" s="1"/>
  <c r="F66"/>
  <c r="G66"/>
  <c r="H66" s="1"/>
  <c r="F54"/>
  <c r="G54"/>
  <c r="H54" s="1"/>
  <c r="F97"/>
  <c r="G97"/>
  <c r="H97" s="1"/>
  <c r="F53"/>
  <c r="G53"/>
  <c r="F63"/>
  <c r="G63"/>
  <c r="H63" s="1"/>
  <c r="F82"/>
  <c r="G82"/>
  <c r="H82" s="1"/>
  <c r="F51"/>
  <c r="G51"/>
  <c r="H51" s="1"/>
  <c r="F138"/>
  <c r="G138"/>
  <c r="H138" s="1"/>
  <c r="F168"/>
  <c r="G168"/>
  <c r="H168" s="1"/>
  <c r="F95"/>
  <c r="G95"/>
  <c r="H95" s="1"/>
  <c r="F86"/>
  <c r="G86"/>
  <c r="H86" s="1"/>
  <c r="F77"/>
  <c r="G77"/>
  <c r="H77" s="1"/>
  <c r="F73"/>
  <c r="G73"/>
  <c r="H73" s="1"/>
  <c r="F69"/>
  <c r="G69"/>
  <c r="H69" s="1"/>
  <c r="F64"/>
  <c r="G64"/>
  <c r="H64" s="1"/>
  <c r="F52"/>
  <c r="G52"/>
  <c r="H52" s="1"/>
  <c r="F88"/>
  <c r="G88"/>
  <c r="H88" s="1"/>
  <c r="F55"/>
  <c r="G55"/>
  <c r="H55" s="1"/>
  <c r="F65"/>
  <c r="G65"/>
  <c r="H65" s="1"/>
  <c r="F85"/>
  <c r="G85"/>
  <c r="H85" s="1"/>
  <c r="F144"/>
  <c r="C12" i="4"/>
  <c r="D12" s="1"/>
  <c r="F149" i="1"/>
  <c r="F29"/>
  <c r="I130"/>
  <c r="E12" i="5"/>
  <c r="E22"/>
  <c r="E48" s="1"/>
  <c r="C40" i="4"/>
  <c r="E23" i="5"/>
  <c r="I146" i="1"/>
  <c r="J114"/>
  <c r="J132" s="1"/>
  <c r="J214" s="1"/>
  <c r="J223" s="1"/>
  <c r="I112"/>
  <c r="I179"/>
  <c r="I207"/>
  <c r="I199"/>
  <c r="K209"/>
  <c r="I121"/>
  <c r="I164"/>
  <c r="I159"/>
  <c r="I152"/>
  <c r="J181"/>
  <c r="J183" s="1"/>
  <c r="J185" s="1"/>
  <c r="J189" s="1"/>
  <c r="J209"/>
  <c r="L181"/>
  <c r="L183" s="1"/>
  <c r="L185" s="1"/>
  <c r="L189" s="1"/>
  <c r="L209"/>
  <c r="K181"/>
  <c r="K183" s="1"/>
  <c r="K185" s="1"/>
  <c r="K189" s="1"/>
  <c r="E112"/>
  <c r="C39" i="4" s="1"/>
  <c r="D39" s="1"/>
  <c r="E121" i="1"/>
  <c r="E29"/>
  <c r="E11"/>
  <c r="F164" l="1"/>
  <c r="F152"/>
  <c r="F121"/>
  <c r="F179"/>
  <c r="F146"/>
  <c r="F139"/>
  <c r="F112"/>
  <c r="F159"/>
  <c r="G22"/>
  <c r="H10"/>
  <c r="F207"/>
  <c r="F11"/>
  <c r="F22" s="1"/>
  <c r="F42" s="1"/>
  <c r="F213" s="1"/>
  <c r="F222" s="1"/>
  <c r="G11"/>
  <c r="H11" s="1"/>
  <c r="H25"/>
  <c r="H29" s="1"/>
  <c r="G29"/>
  <c r="H53"/>
  <c r="H23" i="5" s="1"/>
  <c r="G23"/>
  <c r="H103" i="1"/>
  <c r="G112"/>
  <c r="H202"/>
  <c r="H207" s="1"/>
  <c r="G207"/>
  <c r="H155"/>
  <c r="H159" s="1"/>
  <c r="H9" i="5" s="1"/>
  <c r="G159" i="1"/>
  <c r="G9" i="5" s="1"/>
  <c r="H171" i="1"/>
  <c r="H12" i="5" s="1"/>
  <c r="G12"/>
  <c r="H137" i="1"/>
  <c r="H139" s="1"/>
  <c r="H8" i="5" s="1"/>
  <c r="G139" i="1"/>
  <c r="G8" i="5" s="1"/>
  <c r="H20"/>
  <c r="H130" i="1"/>
  <c r="H152"/>
  <c r="H10" i="5" s="1"/>
  <c r="H45" s="1"/>
  <c r="H107" i="1"/>
  <c r="H22" i="5" s="1"/>
  <c r="H48" s="1"/>
  <c r="G22"/>
  <c r="G48" s="1"/>
  <c r="H47" i="1"/>
  <c r="H117"/>
  <c r="H121" s="1"/>
  <c r="H21" i="5" s="1"/>
  <c r="G121" i="1"/>
  <c r="G21" i="5" s="1"/>
  <c r="H142" i="1"/>
  <c r="H146" s="1"/>
  <c r="H13" i="5" s="1"/>
  <c r="H43" s="1"/>
  <c r="G146" i="1"/>
  <c r="G13" i="5" s="1"/>
  <c r="G43" s="1"/>
  <c r="H167" i="1"/>
  <c r="H179" s="1"/>
  <c r="G179"/>
  <c r="H162"/>
  <c r="H164" s="1"/>
  <c r="H11" i="5" s="1"/>
  <c r="G164" i="1"/>
  <c r="G11" i="5" s="1"/>
  <c r="G152" i="1"/>
  <c r="G10" i="5" s="1"/>
  <c r="G45" s="1"/>
  <c r="E22" i="1"/>
  <c r="C13" i="4" s="1"/>
  <c r="D13" s="1"/>
  <c r="C8"/>
  <c r="C41"/>
  <c r="D41" s="1"/>
  <c r="E21" i="5"/>
  <c r="D40" i="4"/>
  <c r="I209" i="1"/>
  <c r="I181"/>
  <c r="I183" s="1"/>
  <c r="I185" s="1"/>
  <c r="I189" s="1"/>
  <c r="J188"/>
  <c r="J215" s="1"/>
  <c r="J224" s="1"/>
  <c r="Q22"/>
  <c r="Q42" s="1"/>
  <c r="G42" l="1"/>
  <c r="G19" i="5" s="1"/>
  <c r="H22" i="1"/>
  <c r="H42" s="1"/>
  <c r="F181"/>
  <c r="F183" s="1"/>
  <c r="F185" s="1"/>
  <c r="H15" i="5"/>
  <c r="H42" s="1"/>
  <c r="H181" i="1"/>
  <c r="H183" s="1"/>
  <c r="H185" s="1"/>
  <c r="H189" s="1"/>
  <c r="H112"/>
  <c r="G15" i="5"/>
  <c r="G42" s="1"/>
  <c r="G181" i="1"/>
  <c r="G183" s="1"/>
  <c r="G185" s="1"/>
  <c r="G189" s="1"/>
  <c r="E42"/>
  <c r="Q213"/>
  <c r="Q222" s="1"/>
  <c r="C14" i="4"/>
  <c r="E19" i="5"/>
  <c r="D8" i="4"/>
  <c r="J191" i="1"/>
  <c r="J211" s="1"/>
  <c r="C114" i="4"/>
  <c r="D114" s="1"/>
  <c r="E139" i="1"/>
  <c r="E164"/>
  <c r="E159"/>
  <c r="E152"/>
  <c r="G213" l="1"/>
  <c r="H19" i="5"/>
  <c r="H213" i="1"/>
  <c r="H16" i="5"/>
  <c r="G16"/>
  <c r="E213" i="1"/>
  <c r="E222" s="1"/>
  <c r="B4" i="13"/>
  <c r="D14" i="4"/>
  <c r="C37"/>
  <c r="D37" s="1"/>
  <c r="E9" i="5"/>
  <c r="C72" i="4"/>
  <c r="E8" i="5"/>
  <c r="C75" i="4"/>
  <c r="D75" s="1"/>
  <c r="E10" i="5"/>
  <c r="E45" s="1"/>
  <c r="E11"/>
  <c r="C74" i="4"/>
  <c r="D74" s="1"/>
  <c r="E179" i="1"/>
  <c r="E15" i="5" s="1"/>
  <c r="E207" i="1"/>
  <c r="E146"/>
  <c r="F4" i="13" l="1"/>
  <c r="E42" i="5"/>
  <c r="C73" i="4"/>
  <c r="D73" s="1"/>
  <c r="E13" i="5"/>
  <c r="E43" s="1"/>
  <c r="D72" i="4"/>
  <c r="C76"/>
  <c r="D76" s="1"/>
  <c r="E181" i="1"/>
  <c r="E183" s="1"/>
  <c r="E185" s="1"/>
  <c r="E189" s="1"/>
  <c r="F189" l="1"/>
  <c r="B7" i="13"/>
  <c r="B5" i="11"/>
  <c r="E16" i="5"/>
  <c r="D77" i="4"/>
  <c r="C77"/>
  <c r="K91" i="1"/>
  <c r="K100" l="1"/>
  <c r="K114" s="1"/>
  <c r="K132" s="1"/>
  <c r="K214" s="1"/>
  <c r="K223" s="1"/>
  <c r="K188" l="1"/>
  <c r="C115" i="4" l="1"/>
  <c r="D115" s="1"/>
  <c r="K215" i="1"/>
  <c r="K224" s="1"/>
  <c r="K191"/>
  <c r="K211" s="1"/>
  <c r="O91"/>
  <c r="E91"/>
  <c r="O90"/>
  <c r="E90"/>
  <c r="F90" l="1"/>
  <c r="G90"/>
  <c r="H90" s="1"/>
  <c r="F91"/>
  <c r="G91"/>
  <c r="H91" s="1"/>
  <c r="O58"/>
  <c r="E58"/>
  <c r="F58" l="1"/>
  <c r="G58"/>
  <c r="H58" s="1"/>
  <c r="O100"/>
  <c r="O114" s="1"/>
  <c r="O132" s="1"/>
  <c r="O214" s="1"/>
  <c r="O223" s="1"/>
  <c r="O188" l="1"/>
  <c r="O191" l="1"/>
  <c r="O211" s="1"/>
  <c r="O215"/>
  <c r="O224" s="1"/>
  <c r="C119" i="4"/>
  <c r="D119" s="1"/>
  <c r="I56" i="1" l="1"/>
  <c r="E56"/>
  <c r="F56" l="1"/>
  <c r="G56"/>
  <c r="I76"/>
  <c r="E76"/>
  <c r="F76" l="1"/>
  <c r="G76"/>
  <c r="H76" s="1"/>
  <c r="H56"/>
  <c r="I100"/>
  <c r="I114" s="1"/>
  <c r="I132" s="1"/>
  <c r="I214" s="1"/>
  <c r="I223" s="1"/>
  <c r="I188" l="1"/>
  <c r="I215" s="1"/>
  <c r="I224" s="1"/>
  <c r="C113" i="4" l="1"/>
  <c r="I191" i="1"/>
  <c r="I211" s="1"/>
  <c r="D113" i="4" l="1"/>
  <c r="L57" i="1" l="1"/>
  <c r="L100" s="1"/>
  <c r="L114" s="1"/>
  <c r="L132" s="1"/>
  <c r="E57"/>
  <c r="G57" s="1"/>
  <c r="H57" l="1"/>
  <c r="H100" s="1"/>
  <c r="G100"/>
  <c r="AN214"/>
  <c r="AN223" s="1"/>
  <c r="F57"/>
  <c r="F100" s="1"/>
  <c r="F114" s="1"/>
  <c r="F132" s="1"/>
  <c r="F214" s="1"/>
  <c r="F223" s="1"/>
  <c r="E100"/>
  <c r="L214"/>
  <c r="L223" s="1"/>
  <c r="L188"/>
  <c r="G26" i="5" l="1"/>
  <c r="G27" s="1"/>
  <c r="G114" i="1"/>
  <c r="G132" s="1"/>
  <c r="H26" i="5"/>
  <c r="H27" s="1"/>
  <c r="H114" i="1"/>
  <c r="H132" s="1"/>
  <c r="AN215"/>
  <c r="AN224" s="1"/>
  <c r="L215"/>
  <c r="L224" s="1"/>
  <c r="L191"/>
  <c r="L211" s="1"/>
  <c r="C116" i="4"/>
  <c r="E26" i="5"/>
  <c r="E27" s="1"/>
  <c r="C38" i="4"/>
  <c r="E114" i="1"/>
  <c r="E132" s="1"/>
  <c r="H214" l="1"/>
  <c r="H188"/>
  <c r="G214"/>
  <c r="G188"/>
  <c r="H47" i="5"/>
  <c r="H49" s="1"/>
  <c r="H29"/>
  <c r="H34" s="1"/>
  <c r="G47"/>
  <c r="G49" s="1"/>
  <c r="G29"/>
  <c r="G34" s="1"/>
  <c r="E29"/>
  <c r="E34" s="1"/>
  <c r="E47"/>
  <c r="E49" s="1"/>
  <c r="D38" i="4"/>
  <c r="D44" s="1"/>
  <c r="D78" s="1"/>
  <c r="C44"/>
  <c r="C78" s="1"/>
  <c r="D116"/>
  <c r="D121" s="1"/>
  <c r="C121"/>
  <c r="E214" i="1"/>
  <c r="E223" s="1"/>
  <c r="E188"/>
  <c r="B6" i="13" s="1"/>
  <c r="G215" i="1" l="1"/>
  <c r="G191"/>
  <c r="H215"/>
  <c r="H191"/>
  <c r="B9" i="13"/>
  <c r="B5"/>
  <c r="F5" s="1"/>
  <c r="F6"/>
  <c r="G4"/>
  <c r="E191" i="1"/>
  <c r="B4" i="11"/>
  <c r="B7" s="1"/>
  <c r="E215" i="1"/>
  <c r="E224" s="1"/>
  <c r="F188"/>
  <c r="I4" i="13" l="1"/>
  <c r="F215" i="1"/>
  <c r="F224" s="1"/>
  <c r="F191"/>
  <c r="Q114" l="1"/>
  <c r="Q132" s="1"/>
  <c r="Q188" l="1"/>
  <c r="Q214"/>
  <c r="Q223" s="1"/>
  <c r="Q215" l="1"/>
  <c r="Q224" s="1"/>
  <c r="CI181"/>
  <c r="CI183" s="1"/>
  <c r="CI185" s="1"/>
  <c r="CI189" s="1"/>
  <c r="CI191" s="1"/>
  <c r="CR181"/>
  <c r="CR183" s="1"/>
  <c r="CR185" s="1"/>
  <c r="CR189" s="1"/>
  <c r="CR191" s="1"/>
  <c r="CO181"/>
  <c r="CO183" s="1"/>
  <c r="CO185" s="1"/>
  <c r="CO189" s="1"/>
  <c r="CO191" s="1"/>
  <c r="CA181"/>
  <c r="CA183" s="1"/>
  <c r="CA185" s="1"/>
  <c r="CA189" s="1"/>
  <c r="CA191" s="1"/>
  <c r="CB181"/>
  <c r="CB183" s="1"/>
  <c r="CB185" s="1"/>
  <c r="CB189" s="1"/>
  <c r="CB191" s="1"/>
  <c r="CS181"/>
  <c r="CS183" s="1"/>
  <c r="CS185" s="1"/>
  <c r="CS189" s="1"/>
  <c r="CS191" s="1"/>
  <c r="CK181"/>
  <c r="CK183" s="1"/>
  <c r="CK185" s="1"/>
  <c r="CK189" s="1"/>
  <c r="CK191" s="1"/>
  <c r="CD181"/>
  <c r="CD183" s="1"/>
  <c r="CD185" s="1"/>
  <c r="CD189" s="1"/>
  <c r="CD191" s="1"/>
  <c r="BU181"/>
  <c r="BU183" s="1"/>
  <c r="BU185" s="1"/>
  <c r="BU189" s="1"/>
  <c r="BU191" s="1"/>
  <c r="CL181"/>
  <c r="CL183" s="1"/>
  <c r="CL185" s="1"/>
  <c r="CL189" s="1"/>
  <c r="CL191" s="1"/>
  <c r="BY181"/>
  <c r="BY183" s="1"/>
  <c r="BY185" s="1"/>
  <c r="BY189" s="1"/>
  <c r="BY191" s="1"/>
  <c r="CP181"/>
  <c r="CP183" s="1"/>
  <c r="CP185" s="1"/>
  <c r="CP189" s="1"/>
  <c r="CP191" s="1"/>
  <c r="CH181"/>
  <c r="CH183" s="1"/>
  <c r="CH185" s="1"/>
  <c r="CH189" s="1"/>
  <c r="CH191" s="1"/>
  <c r="CE181"/>
  <c r="CE183" s="1"/>
  <c r="CE185" s="1"/>
  <c r="CE189" s="1"/>
  <c r="CE191" s="1"/>
  <c r="CF181"/>
  <c r="CF183" s="1"/>
  <c r="CF185" s="1"/>
  <c r="CF189" s="1"/>
  <c r="CF191" s="1"/>
  <c r="CM181"/>
  <c r="CM183" s="1"/>
  <c r="CM185" s="1"/>
  <c r="CM189" s="1"/>
  <c r="CM191" s="1"/>
  <c r="CG181"/>
  <c r="CG183" s="1"/>
  <c r="CG185" s="1"/>
  <c r="CG189" s="1"/>
  <c r="CG191" s="1"/>
  <c r="BW181"/>
  <c r="BW183"/>
  <c r="BW185" s="1"/>
  <c r="BW189" s="1"/>
  <c r="CQ181"/>
  <c r="CQ183" s="1"/>
  <c r="CQ185" s="1"/>
  <c r="CQ189" s="1"/>
  <c r="CQ191" s="1"/>
  <c r="CC181"/>
  <c r="CC183" s="1"/>
  <c r="CC185" s="1"/>
  <c r="CC189" s="1"/>
  <c r="CC191" s="1"/>
  <c r="CN181"/>
  <c r="CN183" s="1"/>
  <c r="CN185" s="1"/>
  <c r="CN189" s="1"/>
  <c r="CN191" s="1"/>
  <c r="BX181"/>
  <c r="BX183" s="1"/>
  <c r="BX185" s="1"/>
  <c r="BX189" s="1"/>
  <c r="BX191" s="1"/>
  <c r="CJ181"/>
  <c r="CJ183" s="1"/>
  <c r="CJ185" s="1"/>
  <c r="CJ189" s="1"/>
  <c r="CJ191" s="1"/>
  <c r="BZ181"/>
  <c r="BZ183" s="1"/>
  <c r="BZ185" s="1"/>
  <c r="BZ189" s="1"/>
  <c r="BZ191" s="1"/>
  <c r="CU181"/>
  <c r="CU183" s="1"/>
  <c r="CU185" s="1"/>
  <c r="CU189" s="1"/>
  <c r="CU191" s="1"/>
  <c r="CZ181"/>
  <c r="CZ183" s="1"/>
  <c r="CZ185" s="1"/>
  <c r="CZ189" s="1"/>
  <c r="CZ191" s="1"/>
  <c r="CY181"/>
  <c r="CY183" s="1"/>
  <c r="CY185" s="1"/>
  <c r="CY189" s="1"/>
  <c r="CY191" s="1"/>
  <c r="DA181"/>
  <c r="DA183" s="1"/>
  <c r="DA185" s="1"/>
  <c r="DA189" s="1"/>
  <c r="DA191" s="1"/>
  <c r="CW181"/>
  <c r="CW183" s="1"/>
  <c r="CW185" s="1"/>
  <c r="CW189" s="1"/>
  <c r="CW191" s="1"/>
  <c r="CV181"/>
  <c r="CV183" s="1"/>
  <c r="CV185" s="1"/>
  <c r="CV189" s="1"/>
  <c r="CV191" s="1"/>
  <c r="CX181"/>
  <c r="CX183" s="1"/>
  <c r="CX185" s="1"/>
  <c r="CX189" s="1"/>
  <c r="C7" i="13" l="1"/>
  <c r="CX191" i="1"/>
  <c r="B11" i="11" s="1"/>
  <c r="B13" s="1"/>
  <c r="B14" s="1"/>
  <c r="BW191" i="1"/>
  <c r="D7" i="13"/>
  <c r="D9" s="1"/>
  <c r="C9" l="1"/>
  <c r="E7"/>
  <c r="F7" l="1"/>
  <c r="F9" s="1"/>
  <c r="E9"/>
  <c r="Q181" i="1"/>
  <c r="Q183" s="1"/>
  <c r="Q185" s="1"/>
  <c r="Q189" s="1"/>
  <c r="Q191" s="1"/>
  <c r="BF181"/>
  <c r="BF183" s="1"/>
  <c r="BF185" s="1"/>
  <c r="BF189" s="1"/>
  <c r="BF191" s="1"/>
  <c r="AT181"/>
  <c r="AT183" s="1"/>
  <c r="AT185" s="1"/>
  <c r="AT189" s="1"/>
  <c r="AT191" s="1"/>
  <c r="BN181"/>
  <c r="BN183" s="1"/>
  <c r="BN185" s="1"/>
  <c r="BN189" s="1"/>
  <c r="BN191" s="1"/>
  <c r="AC181"/>
  <c r="AC183" s="1"/>
  <c r="AC185" s="1"/>
  <c r="AC189" s="1"/>
  <c r="AC191" s="1"/>
  <c r="AW181"/>
  <c r="AW183" s="1"/>
  <c r="AW185" s="1"/>
  <c r="AW189" s="1"/>
  <c r="AW191" s="1"/>
  <c r="BQ181"/>
  <c r="BQ183" s="1"/>
  <c r="BQ185" s="1"/>
  <c r="BQ189" s="1"/>
  <c r="BQ191" s="1"/>
  <c r="BR181"/>
  <c r="BR183" s="1"/>
  <c r="BR185" s="1"/>
  <c r="BR189" s="1"/>
  <c r="BR191" s="1"/>
  <c r="AM181"/>
  <c r="AM183" s="1"/>
  <c r="AM185" s="1"/>
  <c r="AM189" s="1"/>
  <c r="AM191" s="1"/>
  <c r="AN181"/>
  <c r="AN183" s="1"/>
  <c r="AN185" s="1"/>
  <c r="AN189" s="1"/>
  <c r="AN191" s="1"/>
  <c r="BP181"/>
  <c r="BP183" s="1"/>
  <c r="BP185" s="1"/>
  <c r="BP189" s="1"/>
  <c r="BP191" s="1"/>
  <c r="BM181"/>
  <c r="BM183" s="1"/>
  <c r="BM185" s="1"/>
  <c r="BM189" s="1"/>
  <c r="BM191" s="1"/>
  <c r="BD181"/>
  <c r="BD183" s="1"/>
  <c r="BD185" s="1"/>
  <c r="BD189" s="1"/>
  <c r="BD191" s="1"/>
  <c r="AQ181"/>
  <c r="AQ183" s="1"/>
  <c r="AQ185" s="1"/>
  <c r="AQ189" s="1"/>
  <c r="AQ191" s="1"/>
  <c r="BE181"/>
  <c r="BE183"/>
  <c r="BE185" s="1"/>
  <c r="BE189" s="1"/>
  <c r="BE191" s="1"/>
  <c r="AO181"/>
  <c r="AO183" s="1"/>
  <c r="AO185" s="1"/>
  <c r="AO189" s="1"/>
  <c r="AO191" s="1"/>
  <c r="AV181"/>
  <c r="AV183" s="1"/>
  <c r="AV185" s="1"/>
  <c r="AV189" s="1"/>
  <c r="AV191" s="1"/>
  <c r="R181"/>
  <c r="R183" s="1"/>
  <c r="R185" s="1"/>
  <c r="R189" s="1"/>
  <c r="R191" s="1"/>
  <c r="AX181"/>
  <c r="AX183" s="1"/>
  <c r="AX185" s="1"/>
  <c r="AX189" s="1"/>
  <c r="AX191" s="1"/>
  <c r="S181"/>
  <c r="S183" s="1"/>
  <c r="S185" s="1"/>
  <c r="S189" s="1"/>
  <c r="S191" s="1"/>
  <c r="AZ181"/>
  <c r="AZ183" s="1"/>
  <c r="AZ185" s="1"/>
  <c r="AZ189" s="1"/>
  <c r="AZ191" s="1"/>
  <c r="BA181"/>
  <c r="BA183" s="1"/>
  <c r="BA185" s="1"/>
  <c r="BA189" s="1"/>
  <c r="BA191" s="1"/>
  <c r="AY181"/>
  <c r="AY183" s="1"/>
  <c r="AY185" s="1"/>
  <c r="AY189" s="1"/>
  <c r="AY191" s="1"/>
  <c r="AK181"/>
  <c r="AK183" s="1"/>
  <c r="AK185" s="1"/>
  <c r="AK189" s="1"/>
  <c r="AK191" s="1"/>
  <c r="BO181"/>
  <c r="BO183" s="1"/>
  <c r="BO185" s="1"/>
  <c r="BO189" s="1"/>
  <c r="BO191" s="1"/>
  <c r="BG181"/>
  <c r="BG183" s="1"/>
  <c r="BG185" s="1"/>
  <c r="BG189" s="1"/>
  <c r="BG191" s="1"/>
  <c r="AL181"/>
  <c r="AL183" s="1"/>
  <c r="AL185" s="1"/>
  <c r="AL189" s="1"/>
  <c r="AL191" s="1"/>
  <c r="AS181"/>
  <c r="AS183" s="1"/>
  <c r="AS185" s="1"/>
  <c r="AS189" s="1"/>
  <c r="AS191" s="1"/>
  <c r="AD181"/>
  <c r="AD183" s="1"/>
  <c r="AD185" s="1"/>
  <c r="AD189" s="1"/>
  <c r="AD191" s="1"/>
  <c r="BK181"/>
  <c r="BK183" s="1"/>
  <c r="BK185" s="1"/>
  <c r="BK189" s="1"/>
  <c r="BK191" s="1"/>
  <c r="AU181"/>
  <c r="AU183" s="1"/>
  <c r="AU185" s="1"/>
  <c r="AU189" s="1"/>
  <c r="AU191" s="1"/>
  <c r="AR181"/>
  <c r="AR183" s="1"/>
  <c r="AR185" s="1"/>
  <c r="AR189" s="1"/>
  <c r="AR191" s="1"/>
  <c r="BC181"/>
  <c r="BC183" s="1"/>
  <c r="BC185" s="1"/>
  <c r="BC189" s="1"/>
  <c r="BC191" s="1"/>
  <c r="BW194" l="1"/>
  <c r="BW199" l="1"/>
  <c r="BW209" s="1"/>
  <c r="M194"/>
  <c r="M199" s="1"/>
  <c r="M209" s="1"/>
  <c r="M211" s="1"/>
  <c r="E194"/>
  <c r="E199" s="1"/>
  <c r="F194" l="1"/>
  <c r="F199" s="1"/>
  <c r="F209" s="1"/>
  <c r="F211" s="1"/>
  <c r="G194"/>
  <c r="E209"/>
  <c r="E55" i="5" l="1"/>
  <c r="E56" s="1"/>
  <c r="E65" s="1"/>
  <c r="E67" s="1"/>
  <c r="E211" i="1"/>
  <c r="H194"/>
  <c r="H199" s="1"/>
  <c r="H209" s="1"/>
  <c r="G199"/>
  <c r="G209" s="1"/>
  <c r="G55" i="5" l="1"/>
  <c r="G56" s="1"/>
  <c r="G65" s="1"/>
  <c r="G211" i="1"/>
  <c r="H55" i="5"/>
  <c r="H56" s="1"/>
  <c r="H65" s="1"/>
  <c r="H211" i="1"/>
  <c r="E77" i="5"/>
  <c r="E79" s="1"/>
  <c r="E72" s="1"/>
  <c r="E74" s="1"/>
  <c r="G66"/>
  <c r="G67" l="1"/>
  <c r="G77" s="1"/>
  <c r="G79" s="1"/>
  <c r="G72" s="1"/>
  <c r="G74" s="1"/>
  <c r="H66" l="1"/>
  <c r="H67" s="1"/>
  <c r="H77" s="1"/>
  <c r="H79" s="1"/>
  <c r="H72" s="1"/>
  <c r="H74" s="1"/>
</calcChain>
</file>

<file path=xl/comments1.xml><?xml version="1.0" encoding="utf-8"?>
<comments xmlns="http://schemas.openxmlformats.org/spreadsheetml/2006/main">
  <authors>
    <author>Windows User</author>
  </authors>
  <commentList>
    <comment ref="BN4" authorId="0">
      <text>
        <r>
          <rPr>
            <b/>
            <sz val="9"/>
            <color indexed="81"/>
            <rFont val="Tahoma"/>
            <family val="2"/>
          </rPr>
          <t>Windows User:</t>
        </r>
        <r>
          <rPr>
            <sz val="9"/>
            <color indexed="81"/>
            <rFont val="Tahoma"/>
            <family val="2"/>
          </rPr>
          <t xml:space="preserve">
Infrastructure is a new name that replaces Technical Services Projects.</t>
        </r>
      </text>
    </comment>
    <comment ref="BW4" authorId="0">
      <text>
        <r>
          <rPr>
            <b/>
            <sz val="9"/>
            <color indexed="81"/>
            <rFont val="Tahoma"/>
            <family val="2"/>
          </rPr>
          <t>Windows User:</t>
        </r>
        <r>
          <rPr>
            <sz val="9"/>
            <color indexed="81"/>
            <rFont val="Tahoma"/>
            <family val="2"/>
          </rPr>
          <t xml:space="preserve">
License Services Centre is a new name that replaces Licence &amp; Testing.</t>
        </r>
      </text>
    </comment>
    <comment ref="BX4" authorId="0">
      <text>
        <r>
          <rPr>
            <b/>
            <sz val="9"/>
            <color indexed="81"/>
            <rFont val="Tahoma"/>
            <family val="2"/>
          </rPr>
          <t>Windows User:</t>
        </r>
        <r>
          <rPr>
            <sz val="9"/>
            <color indexed="81"/>
            <rFont val="Tahoma"/>
            <family val="2"/>
          </rPr>
          <t xml:space="preserve">
License Services Centre is a new name that replaces Licence &amp; Testing.</t>
        </r>
      </text>
    </comment>
    <comment ref="BY4" authorId="0">
      <text>
        <r>
          <rPr>
            <b/>
            <sz val="9"/>
            <color indexed="81"/>
            <rFont val="Tahoma"/>
            <family val="2"/>
          </rPr>
          <t>Windows User:</t>
        </r>
        <r>
          <rPr>
            <sz val="9"/>
            <color indexed="81"/>
            <rFont val="Tahoma"/>
            <family val="2"/>
          </rPr>
          <t xml:space="preserve">
License Services Centre is a new name that replaces Licence &amp; Testing.</t>
        </r>
      </text>
    </comment>
    <comment ref="BZ4" authorId="0">
      <text>
        <r>
          <rPr>
            <b/>
            <sz val="9"/>
            <color indexed="81"/>
            <rFont val="Tahoma"/>
            <family val="2"/>
          </rPr>
          <t>Windows User:</t>
        </r>
        <r>
          <rPr>
            <sz val="9"/>
            <color indexed="81"/>
            <rFont val="Tahoma"/>
            <family val="2"/>
          </rPr>
          <t xml:space="preserve">
License Services Centre is a new name that replaces Licence &amp; Testing.</t>
        </r>
      </text>
    </comment>
    <comment ref="CA4" authorId="0">
      <text>
        <r>
          <rPr>
            <b/>
            <sz val="9"/>
            <color indexed="81"/>
            <rFont val="Tahoma"/>
            <family val="2"/>
          </rPr>
          <t>Windows User:</t>
        </r>
        <r>
          <rPr>
            <sz val="9"/>
            <color indexed="81"/>
            <rFont val="Tahoma"/>
            <family val="2"/>
          </rPr>
          <t xml:space="preserve">
License Services Centre is a new name that replaces Licence &amp; Testing.</t>
        </r>
      </text>
    </comment>
  </commentList>
</comments>
</file>

<file path=xl/sharedStrings.xml><?xml version="1.0" encoding="utf-8"?>
<sst xmlns="http://schemas.openxmlformats.org/spreadsheetml/2006/main" count="780" uniqueCount="646">
  <si>
    <t>EXPENDITURE</t>
  </si>
  <si>
    <t>EMPLOYEE/COUNCILORS RELATED COST</t>
  </si>
  <si>
    <t>EMPLOYEE SALARIES AND ALLOWANCES</t>
  </si>
  <si>
    <t>ACTING ALLOWANCE</t>
  </si>
  <si>
    <t>BASIC SALARIES</t>
  </si>
  <si>
    <t>HOUSING SUBSIDY</t>
  </si>
  <si>
    <t>INDUSTRIAL COUNCIL LEVY</t>
  </si>
  <si>
    <t>LEAVE BONUS</t>
  </si>
  <si>
    <t>OVERTIME</t>
  </si>
  <si>
    <t>REDEMPTION OF LEAVE</t>
  </si>
  <si>
    <t>STANDBY ALLOWANCE</t>
  </si>
  <si>
    <t>TELEPHONE ALLOWANCE</t>
  </si>
  <si>
    <t>TRANSPORT ALLOWANCE</t>
  </si>
  <si>
    <t>U.I.F</t>
  </si>
  <si>
    <t>PROVISION SALARY VACANCIES</t>
  </si>
  <si>
    <t>SUB-TOTAL EMPLOYEE SALARIES &amp; ALLOWANCES</t>
  </si>
  <si>
    <t>EMPLOYEE SOCIAL CONTRIBUTIONS</t>
  </si>
  <si>
    <t>GROUP INSURANCE</t>
  </si>
  <si>
    <t>MEDICAL FUND</t>
  </si>
  <si>
    <t>PENSION FUND</t>
  </si>
  <si>
    <t>MEDICAL FUND PENSIONERS</t>
  </si>
  <si>
    <t>SUB-TOTAL EMPLOYEE SOCIAL CONTRIBUTIONS</t>
  </si>
  <si>
    <t>REMUNERATION OF COUNCILORS</t>
  </si>
  <si>
    <t>ALLOWANCE COUNCILORS</t>
  </si>
  <si>
    <t>MEDICAL FUND COUNCILORS</t>
  </si>
  <si>
    <t>OFFICE ALLOWANCE COUNCILORS</t>
  </si>
  <si>
    <t>PENSION FUND COUNCILORS</t>
  </si>
  <si>
    <t>TELEPHONE ALLOWANCE COUNCILORS</t>
  </si>
  <si>
    <t>TRANSPORT ALLOWANCE COUNCILORS</t>
  </si>
  <si>
    <t>HOUSING ALLOWANCE COUNCILORS</t>
  </si>
  <si>
    <t>SITTING ALLOWANCE</t>
  </si>
  <si>
    <t>SUB-TOTAL REMUNERATION OF COUNCILORS</t>
  </si>
  <si>
    <t>TOTAL EMPLOYEE/COUNCILORS RELATED COST</t>
  </si>
  <si>
    <t>GENERAL EXPENDITURE</t>
  </si>
  <si>
    <t>GENERAL EXPEND - DEPARTMENTS</t>
  </si>
  <si>
    <t>AUDIT FEES</t>
  </si>
  <si>
    <t>ADVERTISEMENTS</t>
  </si>
  <si>
    <t>BAD DEBTS</t>
  </si>
  <si>
    <t>BANK CHARGES</t>
  </si>
  <si>
    <t>COLLECTION COST</t>
  </si>
  <si>
    <t>COMPUTER SYSTEMS</t>
  </si>
  <si>
    <t>CONTRACTED SERVICES</t>
  </si>
  <si>
    <t>LOCAL MUNICIPALITIES AGENCY SERVICES</t>
  </si>
  <si>
    <t>COMPUTER REQUIREMENTS</t>
  </si>
  <si>
    <t>CONGRESSES / ATT. MEETINGS</t>
  </si>
  <si>
    <t>CONSULTATION FEES</t>
  </si>
  <si>
    <t>WORKSHOPS</t>
  </si>
  <si>
    <t>DONATIONS/GRANTS COUNCIL</t>
  </si>
  <si>
    <t>DISASTER RECOVERY</t>
  </si>
  <si>
    <t>DATA ACCOUNT</t>
  </si>
  <si>
    <t>ELECTRICITY</t>
  </si>
  <si>
    <t>ENTERTAINMENT - EXTERNAL</t>
  </si>
  <si>
    <t>OFFICE REFRESHMENTS</t>
  </si>
  <si>
    <t>CATERING</t>
  </si>
  <si>
    <t>INTERNAL BURSARIES</t>
  </si>
  <si>
    <t>EXTERNAL BURSARIES</t>
  </si>
  <si>
    <t>GENERAL EXPENSES FROM GRANTS</t>
  </si>
  <si>
    <t>IDP EXPENSES</t>
  </si>
  <si>
    <t>INTERGOVERNMENTAL RELATIONS</t>
  </si>
  <si>
    <t>LEGAL CHARGES</t>
  </si>
  <si>
    <t>LICENSE FEES</t>
  </si>
  <si>
    <t>LOSS ON THE SALE OF ASSETS</t>
  </si>
  <si>
    <t>LAUNDRY CHARGES</t>
  </si>
  <si>
    <t>MARKETING/PROMOTION/ADVERTISEMENTS</t>
  </si>
  <si>
    <t>MEMBERSHIP FEES</t>
  </si>
  <si>
    <t>MAYORAL ALLOWANCES  GENERAL</t>
  </si>
  <si>
    <t>PERIODICALS/REFERENCE BOOK/MAGAZINES</t>
  </si>
  <si>
    <t>POSTAGE</t>
  </si>
  <si>
    <t>PUBLICITY</t>
  </si>
  <si>
    <t>PUBLIC PARTICIPATION</t>
  </si>
  <si>
    <t>RENTAL</t>
  </si>
  <si>
    <t>REFUSE REMOVAL</t>
  </si>
  <si>
    <t>STATIONERY</t>
  </si>
  <si>
    <t>PRINTING AND BINDING</t>
  </si>
  <si>
    <t>STOCK AND MATERIALS</t>
  </si>
  <si>
    <t>SPECIAL PROJECTS</t>
  </si>
  <si>
    <t>SEWERAGE BASIC</t>
  </si>
  <si>
    <t>SUBSISTENCE &amp; TRAVEL</t>
  </si>
  <si>
    <t>TELEPHONE - OFFICE</t>
  </si>
  <si>
    <t>TELEPHONE - CELL PHONES</t>
  </si>
  <si>
    <t>TRAINING</t>
  </si>
  <si>
    <t>TRANSPORT - FUEL AND OIL</t>
  </si>
  <si>
    <t>AVIATION FUEL</t>
  </si>
  <si>
    <t>UNIFORMS</t>
  </si>
  <si>
    <t>CAMPAIGNS</t>
  </si>
  <si>
    <t>OR TAMBO GAMES</t>
  </si>
  <si>
    <t>2010 PROJECT</t>
  </si>
  <si>
    <t>WATER</t>
  </si>
  <si>
    <t>SUB-TOTAL GENERAL EXPENDITURE-DEPARTMENT</t>
  </si>
  <si>
    <t>GENERAL EXPEND - FIN SERVICES</t>
  </si>
  <si>
    <t>CASUALTY CONTRIBUTION</t>
  </si>
  <si>
    <t>INSURANCE - PREMIUM</t>
  </si>
  <si>
    <t>INSURANCE - EXCESS PAYMENTS</t>
  </si>
  <si>
    <t>INSURANCE - PORTION OF SELF INSURANCE</t>
  </si>
  <si>
    <t>INTEREST EXTERNAL BORROWINGS</t>
  </si>
  <si>
    <t>GRANTS &amp; SUBSIDIES PAID</t>
  </si>
  <si>
    <t>REDEMPTION - EXTERNAL BORROWINGS</t>
  </si>
  <si>
    <t>SKILLS DEVELOPMENT LEVY</t>
  </si>
  <si>
    <t>SUB-TOTAL GENERAL EXPENDITURE - FIN SERV</t>
  </si>
  <si>
    <t>TOTAL GENERAL EXPENDITURE</t>
  </si>
  <si>
    <t>REPAIR AND MAINTENANCE</t>
  </si>
  <si>
    <t>MAINT - BUILDINGS FENCES &amp; SITES</t>
  </si>
  <si>
    <t>MAINT - NETWORK / INFRASTRUCTURE</t>
  </si>
  <si>
    <t>MAINT - PLANT EQUIPMENT &amp; FURNITURE</t>
  </si>
  <si>
    <t>MAINT - VEHICLES</t>
  </si>
  <si>
    <t>TOTAL REPAIR AND MAINTENANCE</t>
  </si>
  <si>
    <t>DEPRECIATION</t>
  </si>
  <si>
    <t>TOTAL DEPRECIATION</t>
  </si>
  <si>
    <t>CONTRIBUTIONS TO PROVISIONS</t>
  </si>
  <si>
    <t>CONTR - PROVISION FOR BAD DEBTS</t>
  </si>
  <si>
    <t>CONTR - PROVISION FOR LEAVE</t>
  </si>
  <si>
    <t>SUB-TOTAL CONTRIBUTIONS TO PROVISIONS</t>
  </si>
  <si>
    <t>TOTAL EXPENDITURE</t>
  </si>
  <si>
    <t>OPERATING INCOME GENERATED</t>
  </si>
  <si>
    <t>TARIFF CHARGES OTHER</t>
  </si>
  <si>
    <t>MARKET INCOME</t>
  </si>
  <si>
    <t>TECHNORAMA SHOW SALES</t>
  </si>
  <si>
    <t>SUB-TOTAL TARIFF CHARGES LEVIED</t>
  </si>
  <si>
    <t>GOVERNMENT GRANTS AND SUBSIDIES</t>
  </si>
  <si>
    <t>AMBULANCE SUBSIDIES</t>
  </si>
  <si>
    <t>HEALTH SUBSIDIES</t>
  </si>
  <si>
    <t>EQUITABLE SHARE</t>
  </si>
  <si>
    <t>SUPPORT GRANTS RECEIVED</t>
  </si>
  <si>
    <t>SUB-TOTAL GOVERN GRANTS &amp; SUBSIDIES</t>
  </si>
  <si>
    <t>INTEREST</t>
  </si>
  <si>
    <t>INTEREST ON ARREARS - OTHER</t>
  </si>
  <si>
    <t>INTEREST ON INVESTMENTS</t>
  </si>
  <si>
    <t>INTEREST ON RSC LEVIES</t>
  </si>
  <si>
    <t>SUB-TOTAL INTEREST</t>
  </si>
  <si>
    <t>RENT FACILITIES AND EQUIPMENT</t>
  </si>
  <si>
    <t>RENTAL MUNICIPAL PROPERTIES</t>
  </si>
  <si>
    <t>RENTAL CUTLERY</t>
  </si>
  <si>
    <t>RENTAL SOUND EQUIPMENT</t>
  </si>
  <si>
    <t>RENTAL CITY HALL CAR PARKING</t>
  </si>
  <si>
    <t>SUB-TOTAL RENT FACILITIES &amp; EQUIP</t>
  </si>
  <si>
    <t>LICENSES AND PERMITS</t>
  </si>
  <si>
    <t>LICENSES &amp; PERMIT INCOME</t>
  </si>
  <si>
    <t>SUB-TOTAL LICENSES AND PERMITS</t>
  </si>
  <si>
    <t>OTHER INCOME</t>
  </si>
  <si>
    <t>AMBULANCE FEES</t>
  </si>
  <si>
    <t>AIRFIELD FUEL</t>
  </si>
  <si>
    <t>AIRFIELD LANDING FEES</t>
  </si>
  <si>
    <t>COMMISSION ON SALARY DEDUCTIONS</t>
  </si>
  <si>
    <t>IT CHARGES MIDVAAL</t>
  </si>
  <si>
    <t>IT CHARGES EMFULENI</t>
  </si>
  <si>
    <t>INTERNAL TRANSFERS</t>
  </si>
  <si>
    <t>PROFIT SALE OF ASSETS</t>
  </si>
  <si>
    <t>SUNDRIES / UNALLOCATED INCOME</t>
  </si>
  <si>
    <t>SKILLS LEVY INCOME</t>
  </si>
  <si>
    <t>TELEPHONE INCOME</t>
  </si>
  <si>
    <t>TENDER INCOME</t>
  </si>
  <si>
    <t>SUB-TOTAL OTHER INCOME</t>
  </si>
  <si>
    <t>SUB-TOTAL OPERATING INC GENERATED</t>
  </si>
  <si>
    <t>TOTAL DIRECT OPERATING INC GENERATED</t>
  </si>
  <si>
    <t>TOTAL OPERATING INCOME</t>
  </si>
  <si>
    <t>OPERATING SURPLUS / DEFICIT</t>
  </si>
  <si>
    <t>NEW CAPITAL</t>
  </si>
  <si>
    <t>FURNITURE AND EQUIPMENT</t>
  </si>
  <si>
    <t>COMPUTERS AND PRINTERS</t>
  </si>
  <si>
    <t>VEHICLES</t>
  </si>
  <si>
    <t>CAPITAL PROJECTS</t>
  </si>
  <si>
    <t>NETWORKS</t>
  </si>
  <si>
    <t>TOTAL NEW CAPITAL</t>
  </si>
  <si>
    <t>RENEWAL OF EXISTING CAPITAL</t>
  </si>
  <si>
    <t>TOTAL RENEWAL OF EXISTING CAPITAL</t>
  </si>
  <si>
    <t>TOTAL CAPITAL</t>
  </si>
  <si>
    <t>410101</t>
  </si>
  <si>
    <t>410201</t>
  </si>
  <si>
    <t>410202</t>
  </si>
  <si>
    <t>410301</t>
  </si>
  <si>
    <t>410302</t>
  </si>
  <si>
    <t>410303</t>
  </si>
  <si>
    <t>410304</t>
  </si>
  <si>
    <t>410305</t>
  </si>
  <si>
    <t>410306</t>
  </si>
  <si>
    <t>410307</t>
  </si>
  <si>
    <t>410308</t>
  </si>
  <si>
    <t>410402</t>
  </si>
  <si>
    <t>410501</t>
  </si>
  <si>
    <t>410502</t>
  </si>
  <si>
    <t>420101</t>
  </si>
  <si>
    <t>420201</t>
  </si>
  <si>
    <t>420301</t>
  </si>
  <si>
    <t>420401</t>
  </si>
  <si>
    <t>420501</t>
  </si>
  <si>
    <t>420601</t>
  </si>
  <si>
    <t>430101</t>
  </si>
  <si>
    <t>430201</t>
  </si>
  <si>
    <t>430301</t>
  </si>
  <si>
    <t>440101</t>
  </si>
  <si>
    <t>440201</t>
  </si>
  <si>
    <t>440203</t>
  </si>
  <si>
    <t>440301</t>
  </si>
  <si>
    <t>440302</t>
  </si>
  <si>
    <t>440303</t>
  </si>
  <si>
    <t>440401</t>
  </si>
  <si>
    <t>440402</t>
  </si>
  <si>
    <t>440403</t>
  </si>
  <si>
    <t>440404</t>
  </si>
  <si>
    <t>440501</t>
  </si>
  <si>
    <t>440502</t>
  </si>
  <si>
    <t>440511</t>
  </si>
  <si>
    <t>440512</t>
  </si>
  <si>
    <t>440513</t>
  </si>
  <si>
    <t>440521</t>
  </si>
  <si>
    <t>440522</t>
  </si>
  <si>
    <t>440523</t>
  </si>
  <si>
    <t>441101</t>
  </si>
  <si>
    <t>441102</t>
  </si>
  <si>
    <t>442101</t>
  </si>
  <si>
    <t>442102</t>
  </si>
  <si>
    <t>450101</t>
  </si>
  <si>
    <t>450102</t>
  </si>
  <si>
    <t>450103</t>
  </si>
  <si>
    <t>450201</t>
  </si>
  <si>
    <t>450301</t>
  </si>
  <si>
    <t>450302</t>
  </si>
  <si>
    <t>450303</t>
  </si>
  <si>
    <t>450304</t>
  </si>
  <si>
    <t>450401</t>
  </si>
  <si>
    <t>450402</t>
  </si>
  <si>
    <t>450403</t>
  </si>
  <si>
    <t>450404</t>
  </si>
  <si>
    <t>450405</t>
  </si>
  <si>
    <t>470101</t>
  </si>
  <si>
    <t>470102</t>
  </si>
  <si>
    <t>470103</t>
  </si>
  <si>
    <t>470104</t>
  </si>
  <si>
    <t>470105</t>
  </si>
  <si>
    <t>470106</t>
  </si>
  <si>
    <t>470107</t>
  </si>
  <si>
    <t>470108</t>
  </si>
  <si>
    <t>470109</t>
  </si>
  <si>
    <t>480101</t>
  </si>
  <si>
    <t>480201</t>
  </si>
  <si>
    <t>480401</t>
  </si>
  <si>
    <t>480402</t>
  </si>
  <si>
    <t>480403</t>
  </si>
  <si>
    <t>480501</t>
  </si>
  <si>
    <t>480502</t>
  </si>
  <si>
    <t>480503</t>
  </si>
  <si>
    <t>480504</t>
  </si>
  <si>
    <t>MAYOR ADMINISTRATION</t>
  </si>
  <si>
    <t>SPEAKER ADMINISTRATION</t>
  </si>
  <si>
    <t>SPEAKER PROJECTS</t>
  </si>
  <si>
    <t>MMC FOR FINANCE</t>
  </si>
  <si>
    <t xml:space="preserve">MMC FOR SRAC &amp; HERITAGE </t>
  </si>
  <si>
    <t xml:space="preserve">MMC FOR TRANSPORT &amp; INFRASTRUCTURE </t>
  </si>
  <si>
    <t>MMC FOR DEVELOPMENT PLANNING, HOUSING</t>
  </si>
  <si>
    <t xml:space="preserve">MMC FOR HEALTH, SOCIAL &amp; PUBLIC SAFETY </t>
  </si>
  <si>
    <t>MMC FOR CORPORATE SERVICES</t>
  </si>
  <si>
    <t>MMC FOR ENVIRONMENT</t>
  </si>
  <si>
    <t>MMC FOR STATEGIC PLANNING &amp;  ECONOMIC DEV</t>
  </si>
  <si>
    <t>OTHER COUNCILORS</t>
  </si>
  <si>
    <t>OFFICE OF THE CHIEF WHIP ADMINISTRATION</t>
  </si>
  <si>
    <t>CHIEF WHIP PROJECTS</t>
  </si>
  <si>
    <t>MUNICIPAL MANAGER ADMINISTRATION</t>
  </si>
  <si>
    <t>COO'S OFFICE</t>
  </si>
  <si>
    <t>IGR OFFICE</t>
  </si>
  <si>
    <t>AUDIT FUNCTION</t>
  </si>
  <si>
    <t>RISK FUNCTION</t>
  </si>
  <si>
    <t>PERFORMANCE FUNCTION</t>
  </si>
  <si>
    <t>CORPORATE SERVICES ADMINISTRATION</t>
  </si>
  <si>
    <t>HUMAN RESOURCES ADMINISTRATION</t>
  </si>
  <si>
    <t>IR/LR/OHS</t>
  </si>
  <si>
    <t>CORPORATE AND LEGAL ADMINISTRATION</t>
  </si>
  <si>
    <t>LEGAL</t>
  </si>
  <si>
    <t>CORPORATE</t>
  </si>
  <si>
    <t>FACILITY MANAGEMENT ADMIN</t>
  </si>
  <si>
    <t>FLEET MANAGEMENT</t>
  </si>
  <si>
    <t>MAINTENANCE &amp; CLEANING</t>
  </si>
  <si>
    <t>TOWN HALL</t>
  </si>
  <si>
    <t>UTILITIES ADMIN</t>
  </si>
  <si>
    <t>FRESH PRODUCE MARKET</t>
  </si>
  <si>
    <t>VEREENIGING AIRPORT</t>
  </si>
  <si>
    <t>VANDERBIJL AIRPORT</t>
  </si>
  <si>
    <t>HEIDELBERG AIRPORT</t>
  </si>
  <si>
    <t>EMFULENI TAXI RANK</t>
  </si>
  <si>
    <t>MIDVAAL TAXI RANK</t>
  </si>
  <si>
    <t>LESEDI TAXI RANK</t>
  </si>
  <si>
    <t>IT EMFULENI</t>
  </si>
  <si>
    <t>IT LESEDI</t>
  </si>
  <si>
    <t>IT SEDIBENG</t>
  </si>
  <si>
    <t>IT MIDVAAL</t>
  </si>
  <si>
    <t>BASIC SERVICES</t>
  </si>
  <si>
    <t>INFRASTRUCTURE</t>
  </si>
  <si>
    <t>TRANSPORT PLANNING</t>
  </si>
  <si>
    <t>TRANSPORT,INFRASTRUCTURE &amp; ENVIRONMENT - ADMIN</t>
  </si>
  <si>
    <t>AIR QUALITY MANAGEMENT</t>
  </si>
  <si>
    <t>ENVIRONMENTAL PLANNING AND COORDINATION</t>
  </si>
  <si>
    <t>MUNICIPAL HEALTH SERVICES</t>
  </si>
  <si>
    <t>ENVIRONMENT - ADMIN SUPPORT</t>
  </si>
  <si>
    <t>LICENSE SERVICES CENTRE - SUPPORT</t>
  </si>
  <si>
    <t>LICENSE SERVICES CENTRE - VEREENIGING</t>
  </si>
  <si>
    <t>LICENSE SERVICES CENTRE - VANDERBIJL PARK</t>
  </si>
  <si>
    <t>LICENSE SERVICES CENTRE - MEYERTON</t>
  </si>
  <si>
    <t>LICENSE SERVICES CENTRE - HEIDELBERG</t>
  </si>
  <si>
    <t>SPED ADMIN</t>
  </si>
  <si>
    <t>DEVELOPMENT PLANNING - SPECIAL PROJECTS</t>
  </si>
  <si>
    <t>DEVELOPMENT PLANNING - LAND USE MANAGEMENT</t>
  </si>
  <si>
    <t>TOURISM</t>
  </si>
  <si>
    <t>HOUSING</t>
  </si>
  <si>
    <t>KNOWLEDGE MANAGEMENT</t>
  </si>
  <si>
    <t>EXTERNAL COMMUNICATION</t>
  </si>
  <si>
    <t xml:space="preserve">IDP UNIT </t>
  </si>
  <si>
    <t xml:space="preserve">LED &amp; SGDS </t>
  </si>
  <si>
    <t>HIV &amp; AIDS</t>
  </si>
  <si>
    <t>VEREENIGING THEATRE</t>
  </si>
  <si>
    <t>MPHATLASHANE THEATRE</t>
  </si>
  <si>
    <t>SPORTS &amp; RECREATION</t>
  </si>
  <si>
    <t>HERITAGE</t>
  </si>
  <si>
    <t>PRIMARY HEALTH CARE SERVICES</t>
  </si>
  <si>
    <t>YOUTH CENTRE</t>
  </si>
  <si>
    <t xml:space="preserve">SOCIAL DEVELOPMENT </t>
  </si>
  <si>
    <t>COMMUNITY SAFETY</t>
  </si>
  <si>
    <t>EMS COORDINATION</t>
  </si>
  <si>
    <t>FIRE &amp; RESCUE SERVICES</t>
  </si>
  <si>
    <t>DISASTER MAN - OPERATION &amp; C0-ORD</t>
  </si>
  <si>
    <t>COMM - C0-ORDINATION CENTRE</t>
  </si>
  <si>
    <t>TOTAL</t>
  </si>
  <si>
    <t>GRAND TOTAL</t>
  </si>
  <si>
    <t>440601</t>
  </si>
  <si>
    <t>CORPORATE SPECIAL PROJECTS</t>
  </si>
  <si>
    <t>450104</t>
  </si>
  <si>
    <t>TRANSPORT PLANNING &amp; INFRASTRUCTURE ADMIN</t>
  </si>
  <si>
    <t>470110</t>
  </si>
  <si>
    <t>NDPG UNIT</t>
  </si>
  <si>
    <t>Less: Total Capital Grants</t>
  </si>
  <si>
    <t>TOTAL OPERATING (SURPLUS) / DEFICIT</t>
  </si>
  <si>
    <t>41</t>
  </si>
  <si>
    <t>42</t>
  </si>
  <si>
    <t>43</t>
  </si>
  <si>
    <t>44</t>
  </si>
  <si>
    <t>45</t>
  </si>
  <si>
    <t>47</t>
  </si>
  <si>
    <t>48</t>
  </si>
  <si>
    <t>Political office</t>
  </si>
  <si>
    <t>MM's Office</t>
  </si>
  <si>
    <t>Corporate Cluster</t>
  </si>
  <si>
    <t>TIE Cluster</t>
  </si>
  <si>
    <t>SPED</t>
  </si>
  <si>
    <t>VARIANCE</t>
  </si>
  <si>
    <t>SEDIBENG DISTRICT MUNICIPALITY</t>
  </si>
  <si>
    <t>GRAPHICAL ILLUSTRATIONS</t>
  </si>
  <si>
    <t xml:space="preserve"> </t>
  </si>
  <si>
    <t>Table 1</t>
  </si>
  <si>
    <t>Staff Cost details</t>
  </si>
  <si>
    <t>Description</t>
  </si>
  <si>
    <t>Budget</t>
  </si>
  <si>
    <t>Decr/- Incr</t>
  </si>
  <si>
    <t>2010/2011</t>
  </si>
  <si>
    <t>Basic Salaries &amp; Provision for Vacancies</t>
  </si>
  <si>
    <t>Housing Subsidy</t>
  </si>
  <si>
    <t>Leave Bonus</t>
  </si>
  <si>
    <t>Overtime</t>
  </si>
  <si>
    <t>Councilor's Salaries</t>
  </si>
  <si>
    <t>Other Benefits</t>
  </si>
  <si>
    <t>Total</t>
  </si>
  <si>
    <t>Table 2</t>
  </si>
  <si>
    <t>Expenditure</t>
  </si>
  <si>
    <t>Employee/Councillors Related Costs</t>
  </si>
  <si>
    <t>General Expenditure</t>
  </si>
  <si>
    <t>Expenditure - Financial Services</t>
  </si>
  <si>
    <t>Contracted Services</t>
  </si>
  <si>
    <t>Repairs and Maintenance</t>
  </si>
  <si>
    <t>Depreciation</t>
  </si>
  <si>
    <t>Contributions to Provisions</t>
  </si>
  <si>
    <t>Total: Expenditure</t>
  </si>
  <si>
    <t>Table 3</t>
  </si>
  <si>
    <t>Income</t>
  </si>
  <si>
    <t xml:space="preserve">Tariff Charges </t>
  </si>
  <si>
    <t>Government Grants and Subsidies</t>
  </si>
  <si>
    <t>License Income</t>
  </si>
  <si>
    <t>Interest on Investments</t>
  </si>
  <si>
    <t>Other Income</t>
  </si>
  <si>
    <t>Total: Operating Income Generated</t>
  </si>
  <si>
    <t>Closing Unappropriated Surplus/ (Deficit)</t>
  </si>
  <si>
    <t>Table 4</t>
  </si>
  <si>
    <t>Expenditure per Cluster</t>
  </si>
  <si>
    <t>Department</t>
  </si>
  <si>
    <t>Political Offices</t>
  </si>
  <si>
    <t>Municipal Manager's office</t>
  </si>
  <si>
    <t>Corporate Services</t>
  </si>
  <si>
    <t>TIE</t>
  </si>
  <si>
    <t>Total expenditure</t>
  </si>
  <si>
    <t>ANNEXURE "A"</t>
  </si>
  <si>
    <t>BUDGET FUNDING RECONCILIATION</t>
  </si>
  <si>
    <t>Part 1 - Budgeting for Financial Performance</t>
  </si>
  <si>
    <t>DESCRIPTION</t>
  </si>
  <si>
    <t>REF</t>
  </si>
  <si>
    <t>OPERATING REVENUE</t>
  </si>
  <si>
    <t>Service Charges</t>
  </si>
  <si>
    <t>A</t>
  </si>
  <si>
    <t>Rental of facilities and equipment</t>
  </si>
  <si>
    <t>Interest earned - external investments</t>
  </si>
  <si>
    <t>D</t>
  </si>
  <si>
    <t>Licences and permits</t>
  </si>
  <si>
    <t>B</t>
  </si>
  <si>
    <t>Revenue from agency services</t>
  </si>
  <si>
    <t>Government grants and subsidies - Operating</t>
  </si>
  <si>
    <t>E</t>
  </si>
  <si>
    <t>Government grants and subsidies - Capital</t>
  </si>
  <si>
    <t>F</t>
  </si>
  <si>
    <t>Other revenue</t>
  </si>
  <si>
    <t>Total operating Revenue</t>
  </si>
  <si>
    <t>OPERATING EXPENDITURE</t>
  </si>
  <si>
    <t>Bad or doubtful debts</t>
  </si>
  <si>
    <t>Repair and maintenance</t>
  </si>
  <si>
    <t>Finance charges</t>
  </si>
  <si>
    <t>Contracted services</t>
  </si>
  <si>
    <t>Grants and subsidies</t>
  </si>
  <si>
    <t>Special projects</t>
  </si>
  <si>
    <t>General expenses</t>
  </si>
  <si>
    <t>Total operating Expenditure</t>
  </si>
  <si>
    <t>Operating Surplus / (Deficit)</t>
  </si>
  <si>
    <t>Special projects funded from reserves</t>
  </si>
  <si>
    <t>Government grants and subsidies - Capital expenditure</t>
  </si>
  <si>
    <t>NETT Operating Surplus / (Deficit)</t>
  </si>
  <si>
    <t>Part 2 - Budgeting for Cash Flow</t>
  </si>
  <si>
    <t>CASH FLOW FROM OPERATING ACTIVITIES</t>
  </si>
  <si>
    <t>Receipts</t>
  </si>
  <si>
    <t>Cash received from operating revenue</t>
  </si>
  <si>
    <t>A,B</t>
  </si>
  <si>
    <t>Cash received from Government grants- Operating</t>
  </si>
  <si>
    <t>Cash received from Government grants- Capital</t>
  </si>
  <si>
    <t>Interset received</t>
  </si>
  <si>
    <t>Payments</t>
  </si>
  <si>
    <t>Cash Paid to Suppliers and Employees</t>
  </si>
  <si>
    <t>Finance charges paid</t>
  </si>
  <si>
    <t>NET CASH FROM/USED OPERATING ACTIVITIES</t>
  </si>
  <si>
    <t>CASH FLOW FROM INVESTING ACTIVITIES</t>
  </si>
  <si>
    <t>Decrease in current/non-current debtors</t>
  </si>
  <si>
    <t>Purchase of property,plant and equipment</t>
  </si>
  <si>
    <t>C</t>
  </si>
  <si>
    <t>NET CASH FROM/USED INVESTING ACTIVITIES</t>
  </si>
  <si>
    <t>CASH FLOW FROM FINANCING ACTIVITIES</t>
  </si>
  <si>
    <t>Borrowing long term / refinancing</t>
  </si>
  <si>
    <t>Repayment of borrowings</t>
  </si>
  <si>
    <t>H</t>
  </si>
  <si>
    <t>NET CASH FROM/USED FINANCING ACTIVITIES</t>
  </si>
  <si>
    <t>NET INCREASE / (DECREASE) IN CASH HELD</t>
  </si>
  <si>
    <t>Cash / cash equivelants at the begin:</t>
  </si>
  <si>
    <t>Cash / cash equivelants at the end:</t>
  </si>
  <si>
    <t>Part 3 - Reconciliation of reserves and commitments backed by cash/investments</t>
  </si>
  <si>
    <t>Reserves to be backed by cash</t>
  </si>
  <si>
    <t>Capital budget creditors unpaid at year end</t>
  </si>
  <si>
    <t>G</t>
  </si>
  <si>
    <t>Total commitments:</t>
  </si>
  <si>
    <t>Total cash and investments available</t>
  </si>
  <si>
    <t>cash / cash equivalent at the year end</t>
  </si>
  <si>
    <t>Long term Investments held</t>
  </si>
  <si>
    <t>cash and investments available</t>
  </si>
  <si>
    <t>Explanation notes/references</t>
  </si>
  <si>
    <t>(A) Represents the Fresh Produce Market income, Ambulance debtors as well as the rental of the facilities namely the Town Hall and Theatres</t>
  </si>
  <si>
    <t>(B) Represents license and permit income, income receivable from the Local Municipalities regarding Information Technology services rendered on their behalf and other sundry income eg. Tender income, commission on salary deductions and skill levy income</t>
  </si>
  <si>
    <t>(C) Represents envisage expenditure on assets, taken into consideration the carry over projects from the previous years.</t>
  </si>
  <si>
    <t>(D) Represents interest earned on cash available invested with a financial institution</t>
  </si>
  <si>
    <t>(E) Represents money receiable from both Provincial and National Government regarding subsidies and the equitable share.</t>
  </si>
  <si>
    <t>(F) Represents Grant money receivable for Capital projects to be done for the District as well as on behalf of the Locals</t>
  </si>
  <si>
    <t>(G) Represents Carry over projects to the following financial year.</t>
  </si>
  <si>
    <t>(H) Represents the settlement of theFinancial leases on vehicles.</t>
  </si>
  <si>
    <t>Remuneration of Individual Executive Directors</t>
  </si>
  <si>
    <t>Municipal</t>
  </si>
  <si>
    <t>Executive Dir.</t>
  </si>
  <si>
    <t>Manager</t>
  </si>
  <si>
    <t>Treasury (CFO)</t>
  </si>
  <si>
    <t xml:space="preserve">Community </t>
  </si>
  <si>
    <t>Corporate</t>
  </si>
  <si>
    <t xml:space="preserve">Technical </t>
  </si>
  <si>
    <t>R</t>
  </si>
  <si>
    <t>Annual Remuneration</t>
  </si>
  <si>
    <t>ANNEXURE "H"</t>
  </si>
  <si>
    <t>REMUNERATION OF COUNCILLORS</t>
  </si>
  <si>
    <t>TITLE</t>
  </si>
  <si>
    <t>EXECUTIVE MAYOR</t>
  </si>
  <si>
    <t>SPEAKER</t>
  </si>
  <si>
    <t>CHIEF WHIP</t>
  </si>
  <si>
    <t>MMC  X 8</t>
  </si>
  <si>
    <t>PR CLRS X 8</t>
  </si>
  <si>
    <t xml:space="preserve"> 23 CLRS RECEIVING SITTING ALLOWANCE ESTIMATED AT 18 SITTINGS PA.PER CLRS</t>
  </si>
  <si>
    <t>TOTAL S</t>
  </si>
  <si>
    <t>Employee/Councillor related cost</t>
  </si>
  <si>
    <t>ANNEXURE "B"</t>
  </si>
  <si>
    <t>ANNEXURE "E"</t>
  </si>
  <si>
    <t>ANNEXURE "C"</t>
  </si>
  <si>
    <t>ANNEXURE "D"</t>
  </si>
  <si>
    <t>CAPITAL INVESTMENT - PROJECTS FOR 2010/11</t>
  </si>
  <si>
    <t>SOURCE OF FUNDING</t>
  </si>
  <si>
    <t>LOCAL MUNICIPALITY</t>
  </si>
  <si>
    <t>PROJECTED OUTER YEARS BUDGET</t>
  </si>
  <si>
    <t>CLUSTER</t>
  </si>
  <si>
    <t>DESCRIPTION OF CAPITAL PROJECT</t>
  </si>
  <si>
    <t>REQUESTED AMOUNT 2009/2010</t>
  </si>
  <si>
    <t xml:space="preserve"> ADJUSTMENT BUDGET 2010/11</t>
  </si>
  <si>
    <t>OWN REVENUE</t>
  </si>
  <si>
    <t>GRANT - PROVINCE /NATIONAL</t>
  </si>
  <si>
    <t>OWN CAPITAL</t>
  </si>
  <si>
    <t>INCOME</t>
  </si>
  <si>
    <t>Comments</t>
  </si>
  <si>
    <t>2011/2012</t>
  </si>
  <si>
    <t>2012/2013</t>
  </si>
  <si>
    <t>TRANSPORT INFRASTRUCTURE &amp; ENVIRONMENT</t>
  </si>
  <si>
    <t>Prioritisation of 2010 Fifa worldcup supporting signage - Balance in outer years</t>
  </si>
  <si>
    <t>Partnership not being honoured - Part of project to be completed and political intervention required</t>
  </si>
  <si>
    <t>Phased approached</t>
  </si>
  <si>
    <t>Accepted</t>
  </si>
  <si>
    <t>TRANSPORT INFRASTRUCTURE &amp; ENVIRONMENT TOTAL</t>
  </si>
  <si>
    <t>Reduced 750 000 moved in order to support Lesedi on implementation of Intenda</t>
  </si>
  <si>
    <t>CORPORATE SERVICES</t>
  </si>
  <si>
    <t>Upgrading of sewer and water networks inclusive of renovations at various Taxi rank bays project</t>
  </si>
  <si>
    <t>Included in TIE budget</t>
  </si>
  <si>
    <t>Upgrading of plant, equipment  for the development of Bophelong Taxi rank project</t>
  </si>
  <si>
    <t>For planning only - Transferred R400 000 to Consulting fees and linked to feasiblity study in Precinct projects</t>
  </si>
  <si>
    <t>Upgrading of sewer and water networks inclusive of renovations for Vanderbijlpark Taxi Rank project</t>
  </si>
  <si>
    <t>Province are doing upgrade</t>
  </si>
  <si>
    <t>Second phase of pallisade fencing south western side</t>
  </si>
  <si>
    <t>Tarring of Taxi way  Heidelberg airport</t>
  </si>
  <si>
    <t>CORPORATE SERVICES TOTAL</t>
  </si>
  <si>
    <t>COMMUNITY SERVICES</t>
  </si>
  <si>
    <t>COMMUNITY SERVICES TOTAL</t>
  </si>
  <si>
    <t>STRATEGIC PLANNING AND DEVELOPMENT</t>
  </si>
  <si>
    <t>SPED TOTAL</t>
  </si>
  <si>
    <t>ANNEXURE "F"</t>
  </si>
  <si>
    <t>Chief Operating Officer</t>
  </si>
  <si>
    <t>YEAR ENDED JUNE 2011</t>
  </si>
  <si>
    <t>STATEMENT OF FINANCIAL PERFORMANCE</t>
  </si>
  <si>
    <t>TOTAL REVENUE</t>
  </si>
  <si>
    <t>DEFICIT</t>
  </si>
  <si>
    <t>Emergency Medical Services unfunded mandate</t>
  </si>
  <si>
    <t>Potential Surplus</t>
  </si>
  <si>
    <t>Contribution towards deficit scenario:</t>
  </si>
  <si>
    <t>RECONCILIATION SUMMARY ON A BALANCED BUDGET</t>
  </si>
  <si>
    <t>BUDGET 2011/12</t>
  </si>
  <si>
    <t>SURPLUS CASH - LICENSING</t>
  </si>
  <si>
    <t>BUDGET 2010/11</t>
  </si>
  <si>
    <t>440405</t>
  </si>
  <si>
    <t>INTERNAL SECURITY</t>
  </si>
  <si>
    <t>440701</t>
  </si>
  <si>
    <t xml:space="preserve"> Budget</t>
  </si>
  <si>
    <t>FINANCE CLUSTER - ADMIN</t>
  </si>
  <si>
    <t>FINANCE CLUSTER - FINANCIAL MANAGEMENT</t>
  </si>
  <si>
    <t>FINANCE CLUSTER - SUPPLY CHAIN MANAGEMENT</t>
  </si>
  <si>
    <t>Finance Cluster</t>
  </si>
  <si>
    <t>CORPORATE COMPLIANCE</t>
  </si>
  <si>
    <t>450105</t>
  </si>
  <si>
    <t>TOTAL OPERATIONAL EXPENDITURE (EXCL SALARIES)</t>
  </si>
  <si>
    <t>INDICATIVE ALLOCATION SALARIES</t>
  </si>
  <si>
    <t>INDICATIVE ALLOCATION GENERAL EXPENSES</t>
  </si>
  <si>
    <t>TOTAL ALLOCATION</t>
  </si>
  <si>
    <t>OVER /(UNDER) INDICATIVE ALLOCATION</t>
  </si>
  <si>
    <t>REGIONAL SEWER SERVICES</t>
  </si>
  <si>
    <t>Building of Storage facilities (Stores)</t>
  </si>
  <si>
    <t>REQUESTED AMOUNT 2011/2012</t>
  </si>
  <si>
    <t>BUDGET  AMOUNT 10/11</t>
  </si>
  <si>
    <t>AUDITED AMOUNT 09/10</t>
  </si>
  <si>
    <t>SALARY PACKAGE 2010/2011</t>
  </si>
  <si>
    <t>SALARY PACKAGE 2011/2012</t>
  </si>
  <si>
    <t>Allowance applicable for the year ended 30 June 2011</t>
  </si>
  <si>
    <t>YEAR ENDED JUNE 2012</t>
  </si>
  <si>
    <r>
      <t xml:space="preserve">L </t>
    </r>
    <r>
      <rPr>
        <sz val="10"/>
        <color theme="1"/>
        <rFont val="Verdana"/>
        <family val="2"/>
      </rPr>
      <t>= LOCAL MUNICIPALITY</t>
    </r>
  </si>
  <si>
    <t>2013/2014</t>
  </si>
  <si>
    <t>Evaton Sidewalks for completion and retention. Construction of extension of Sterling road (First avenue ). Funding to be sourced from initial R15m approved by Council.</t>
  </si>
  <si>
    <t>Road Signage for ELM and MLM and professional fees. Funding to be sourced from the initial R17.5m approved by Council</t>
  </si>
  <si>
    <t>Taxido design, tender and construction. New funding to be financed from internal revenue.</t>
  </si>
  <si>
    <t>Vereeniging License Building Construction. New funding to be financed from internal revenue that will be acrued from driver license revenue.</t>
  </si>
  <si>
    <t>Constrcution of testing tracks at License grounds. New funding to be financed from internal revenue that will be acrued from driver license revenue.</t>
  </si>
  <si>
    <t>Setup an Ambient Air Qulity Monitoring Station in Lesedi for monitoring of Particulate matter,sulphurdioxide,carbonmonoxide including meteorology.Lesedi has ben included in the Highveld Priority Area and there is currently no monitoring done in the area</t>
  </si>
  <si>
    <t>Appointment of a finacial and marketing specialist as well as the information technology technician to implement second phase of IWEX</t>
  </si>
  <si>
    <t>Resealing of run-way Second phase</t>
  </si>
  <si>
    <t>Lifts for Head office x 3</t>
  </si>
  <si>
    <t>Palisade fencing Vdp licensing</t>
  </si>
  <si>
    <t>Installation of Electronic access control system</t>
  </si>
  <si>
    <t>Fleet garage</t>
  </si>
  <si>
    <t>implementation of the model for management of utilities</t>
  </si>
  <si>
    <t>Erect a canopy,  with writing counters and application depositories,  to affix recruitment advertisements, et al, in the square behind the main building</t>
  </si>
  <si>
    <t>refurbishment of taxi ranks buildings</t>
  </si>
  <si>
    <t>constructions ramps for people with special needs</t>
  </si>
  <si>
    <t>upgrading of the 2nd phase for main run-way for the airport</t>
  </si>
  <si>
    <t>upgrading of 2nd phase main sewer line system</t>
  </si>
  <si>
    <t>Develop and install new permanent exhibitions at the Vaal Teknorama Museum, Sharpeville Human Rights Precinct and the Heidelberg Museum</t>
  </si>
  <si>
    <t xml:space="preserve">Migration of aerial optic fibre network to underground </t>
  </si>
  <si>
    <t>CCTV Expansion Project</t>
  </si>
  <si>
    <t>During the floods it was highlighted for a need of a Disaster Center</t>
  </si>
  <si>
    <t>Implemetation of precincts Projects funded by NDPG</t>
  </si>
  <si>
    <t>INVESTMENT RECON DECEMBER 2010</t>
  </si>
  <si>
    <t>OPEN BALANCE</t>
  </si>
  <si>
    <t>INVEST MADE</t>
  </si>
  <si>
    <t xml:space="preserve">INTEREST </t>
  </si>
  <si>
    <t>INVESTMENT DATE</t>
  </si>
  <si>
    <t>CLOSING BALANCE</t>
  </si>
  <si>
    <t>SEDIBENG CALL ABSA 9085796427</t>
  </si>
  <si>
    <t>STANDARD BANK 228499054 SERIAL 001</t>
  </si>
  <si>
    <t>SEDIBENG DISTR MUN ABSA 2068326856</t>
  </si>
  <si>
    <t>NEDBANK 1729477682</t>
  </si>
  <si>
    <t>SEDIBENG DISTR MUN ABSA 2070506236</t>
  </si>
  <si>
    <t>STANDARD BANK 228499054 SERIAL 005</t>
  </si>
  <si>
    <t>NEDBANK 7881070137</t>
  </si>
  <si>
    <t>STANDARD BANK 228499054 SERIAL 003</t>
  </si>
  <si>
    <t>FNB 74272420867</t>
  </si>
  <si>
    <t>INVESTMENT RECON FEBRUARY 2011</t>
  </si>
  <si>
    <t>FINANCE</t>
  </si>
  <si>
    <t>FINANCE CLUSTER TOTAL</t>
  </si>
  <si>
    <t>INVEST WITHDRAWN</t>
  </si>
  <si>
    <t>7, 420, 936.70</t>
  </si>
  <si>
    <t>29, 730. 73</t>
  </si>
  <si>
    <t>2, 450, 667.43</t>
  </si>
  <si>
    <t>20, 062, 252.06</t>
  </si>
  <si>
    <t>83, 939.73</t>
  </si>
  <si>
    <t>27, 483, 188.76</t>
  </si>
  <si>
    <t>113, 670.46</t>
  </si>
  <si>
    <t>22, 507, 927.71</t>
  </si>
  <si>
    <t>Salaries</t>
  </si>
  <si>
    <t>Operating expenses</t>
  </si>
  <si>
    <t>EMERGENCY MEDICAL SERVICES</t>
  </si>
  <si>
    <t>LICENSING SERVICES</t>
  </si>
  <si>
    <t>TOTAL AGENCY SERVICES</t>
  </si>
  <si>
    <t>TOTAL BUDGET EXCL AGENCY SERVICES</t>
  </si>
  <si>
    <t>% SALARIES VS TOTAL EXPENDITURE ( AGENCY SERVICES)</t>
  </si>
  <si>
    <t>ADJUSTMENT BUDGET 2011/12</t>
  </si>
  <si>
    <t>Agency services analysis</t>
  </si>
  <si>
    <t>DEFICIT / (SURPLUS)</t>
  </si>
  <si>
    <t xml:space="preserve">% SALARIES VS TOTAL EXPENDITURE </t>
  </si>
  <si>
    <t>% SALARIES VS TOTAL EXPENDITURE EXCL AGENCY</t>
  </si>
  <si>
    <t>46</t>
  </si>
  <si>
    <t>460101</t>
  </si>
  <si>
    <t>COMMUNITY SAFETY &amp; SRACH ADMIN</t>
  </si>
  <si>
    <t>SOCIAL DEVELOPMENT  ADMIN</t>
  </si>
  <si>
    <t>460301</t>
  </si>
  <si>
    <t>460302</t>
  </si>
  <si>
    <t>460303</t>
  </si>
  <si>
    <t>460304</t>
  </si>
  <si>
    <t>460305</t>
  </si>
  <si>
    <t>SRACH ADMIN</t>
  </si>
  <si>
    <t>460201</t>
  </si>
  <si>
    <t>Social Development Cluster</t>
  </si>
  <si>
    <t>Community Safety &amp; SRACH Cluster</t>
  </si>
  <si>
    <t>BUDGET 2012/13</t>
  </si>
  <si>
    <t>BUDGET 2013/14</t>
  </si>
  <si>
    <t xml:space="preserve"> BUDGET  AMOUNT 12/13</t>
  </si>
  <si>
    <t xml:space="preserve"> BUDGET  AMOUNT 13/14</t>
  </si>
  <si>
    <t>BUDGET PER SECTION 2011/2012</t>
  </si>
  <si>
    <t>Community Safety &amp; SRAC</t>
  </si>
  <si>
    <t>Health &amp; Social Development</t>
  </si>
  <si>
    <t>Lotto project - Sports &amp; Recreation</t>
  </si>
  <si>
    <t>S:\FINANCE\Charles Steyn\BUDGET 2011_12\</t>
  </si>
  <si>
    <t xml:space="preserve"> ADJUSTMENT BUDGET  AMOUNT 11/12</t>
  </si>
</sst>
</file>

<file path=xl/styles.xml><?xml version="1.0" encoding="utf-8"?>
<styleSheet xmlns="http://schemas.openxmlformats.org/spreadsheetml/2006/main">
  <numFmts count="4">
    <numFmt numFmtId="43" formatCode="_ * #,##0.00_ ;_ * \-#,##0.00_ ;_ * &quot;-&quot;??_ ;_ @_ "/>
    <numFmt numFmtId="164" formatCode="_(* #,##0.00_);_(* \(#,##0.00\);_(* &quot;-&quot;??_);_(@_)"/>
    <numFmt numFmtId="165" formatCode="[$-1C09]dd\ mmmm\ yyyy;@"/>
    <numFmt numFmtId="166" formatCode="[$-F800]dddd\,\ mmmm\ dd\,\ yyyy"/>
  </numFmts>
  <fonts count="31">
    <font>
      <sz val="11"/>
      <color theme="1"/>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11"/>
      <color theme="1"/>
      <name val="Calibri"/>
      <family val="2"/>
      <scheme val="minor"/>
    </font>
    <font>
      <b/>
      <sz val="14"/>
      <name val="Arial"/>
      <family val="2"/>
    </font>
    <font>
      <b/>
      <sz val="10"/>
      <name val="Arial"/>
      <family val="2"/>
    </font>
    <font>
      <b/>
      <u/>
      <sz val="16"/>
      <name val="Arial"/>
      <family val="2"/>
    </font>
    <font>
      <b/>
      <u/>
      <sz val="14"/>
      <name val="Arial"/>
      <family val="2"/>
    </font>
    <font>
      <b/>
      <sz val="11"/>
      <name val="Arial"/>
      <family val="2"/>
    </font>
    <font>
      <b/>
      <u/>
      <sz val="12"/>
      <name val="Arial"/>
      <family val="2"/>
    </font>
    <font>
      <b/>
      <u/>
      <sz val="10"/>
      <name val="Arial"/>
      <family val="2"/>
    </font>
    <font>
      <b/>
      <sz val="12"/>
      <name val="Arial"/>
      <family val="2"/>
    </font>
    <font>
      <b/>
      <sz val="18"/>
      <name val="Arial"/>
      <family val="2"/>
    </font>
    <font>
      <b/>
      <i/>
      <sz val="12"/>
      <name val="Arial"/>
      <family val="2"/>
    </font>
    <font>
      <sz val="12"/>
      <name val="Arial"/>
      <family val="2"/>
    </font>
    <font>
      <sz val="10"/>
      <color rgb="FF000000"/>
      <name val="Arial"/>
      <family val="2"/>
    </font>
    <font>
      <sz val="11"/>
      <color rgb="FF000000"/>
      <name val="Calibri"/>
      <family val="2"/>
    </font>
    <font>
      <b/>
      <sz val="16"/>
      <name val="Arial"/>
      <family val="2"/>
    </font>
    <font>
      <sz val="16"/>
      <color rgb="FF000000"/>
      <name val="Calibri"/>
      <family val="2"/>
    </font>
    <font>
      <b/>
      <sz val="16"/>
      <color rgb="FFFF0000"/>
      <name val="Calibri"/>
      <family val="2"/>
    </font>
    <font>
      <b/>
      <sz val="16"/>
      <color rgb="FF000000"/>
      <name val="Calibri"/>
      <family val="2"/>
    </font>
    <font>
      <sz val="9"/>
      <color rgb="FF000000"/>
      <name val="Times New Roman"/>
      <family val="1"/>
    </font>
    <font>
      <b/>
      <sz val="10"/>
      <name val="Verdana"/>
      <family val="2"/>
    </font>
    <font>
      <sz val="10"/>
      <color theme="1"/>
      <name val="Verdana"/>
      <family val="2"/>
    </font>
    <font>
      <b/>
      <sz val="10"/>
      <color indexed="8"/>
      <name val="Verdana"/>
      <family val="2"/>
    </font>
    <font>
      <sz val="10"/>
      <name val="Verdana"/>
      <family val="2"/>
    </font>
    <font>
      <sz val="10"/>
      <color indexed="8"/>
      <name val="Verdana"/>
      <family val="2"/>
    </font>
    <font>
      <b/>
      <sz val="16"/>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indexed="64"/>
      </top>
      <bottom style="medium">
        <color indexed="64"/>
      </bottom>
      <diagonal/>
    </border>
    <border>
      <left style="thick">
        <color indexed="64"/>
      </left>
      <right/>
      <top style="thick">
        <color indexed="64"/>
      </top>
      <bottom/>
      <diagonal/>
    </border>
    <border>
      <left style="thin">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top/>
      <bottom style="thick">
        <color indexed="64"/>
      </bottom>
      <diagonal/>
    </border>
    <border>
      <left style="thin">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double">
        <color indexed="64"/>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bottom style="thin">
        <color auto="1"/>
      </bottom>
      <diagonal/>
    </border>
    <border>
      <left style="medium">
        <color auto="1"/>
      </left>
      <right style="medium">
        <color auto="1"/>
      </right>
      <top/>
      <bottom style="thin">
        <color auto="1"/>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s>
  <cellStyleXfs count="2">
    <xf numFmtId="0" fontId="0" fillId="0" borderId="0"/>
    <xf numFmtId="43" fontId="5" fillId="0" borderId="0" applyFont="0" applyFill="0" applyBorder="0" applyAlignment="0" applyProtection="0"/>
  </cellStyleXfs>
  <cellXfs count="298">
    <xf numFmtId="0" fontId="0" fillId="0" borderId="0" xfId="0"/>
    <xf numFmtId="0" fontId="1" fillId="0" borderId="0" xfId="0" applyFont="1" applyFill="1"/>
    <xf numFmtId="0" fontId="0" fillId="0" borderId="0" xfId="0" applyFill="1"/>
    <xf numFmtId="0" fontId="1" fillId="0" borderId="1" xfId="0" applyFont="1" applyFill="1" applyBorder="1"/>
    <xf numFmtId="0" fontId="1" fillId="0" borderId="2" xfId="0" applyFont="1" applyFill="1" applyBorder="1"/>
    <xf numFmtId="0" fontId="1" fillId="0" borderId="3" xfId="0" applyFont="1" applyFill="1" applyBorder="1"/>
    <xf numFmtId="0" fontId="0" fillId="0" borderId="0" xfId="0" applyAlignment="1">
      <alignment wrapText="1"/>
    </xf>
    <xf numFmtId="4" fontId="0" fillId="0" borderId="0" xfId="0" applyNumberFormat="1"/>
    <xf numFmtId="4" fontId="0" fillId="0" borderId="2" xfId="0" applyNumberFormat="1" applyBorder="1"/>
    <xf numFmtId="4" fontId="0" fillId="0" borderId="1" xfId="0" applyNumberFormat="1" applyBorder="1"/>
    <xf numFmtId="4" fontId="0" fillId="0" borderId="3" xfId="0" applyNumberFormat="1" applyBorder="1"/>
    <xf numFmtId="3" fontId="0" fillId="0" borderId="0" xfId="0" applyNumberFormat="1"/>
    <xf numFmtId="3" fontId="1" fillId="0" borderId="0" xfId="0" applyNumberFormat="1" applyFont="1" applyFill="1"/>
    <xf numFmtId="3" fontId="0" fillId="0" borderId="0" xfId="0" applyNumberFormat="1" applyFill="1"/>
    <xf numFmtId="3" fontId="0" fillId="0" borderId="1" xfId="0" applyNumberFormat="1" applyBorder="1"/>
    <xf numFmtId="3" fontId="0" fillId="0" borderId="2" xfId="0" applyNumberFormat="1" applyBorder="1"/>
    <xf numFmtId="3" fontId="0" fillId="0" borderId="3" xfId="0" applyNumberFormat="1" applyBorder="1"/>
    <xf numFmtId="4" fontId="0" fillId="0" borderId="4" xfId="0" applyNumberFormat="1" applyBorder="1"/>
    <xf numFmtId="4" fontId="2" fillId="0" borderId="4" xfId="0" quotePrefix="1" applyNumberFormat="1" applyFont="1" applyBorder="1"/>
    <xf numFmtId="4" fontId="0" fillId="0" borderId="4" xfId="0" applyNumberFormat="1" applyBorder="1" applyAlignment="1">
      <alignment wrapText="1"/>
    </xf>
    <xf numFmtId="3" fontId="0" fillId="0" borderId="5" xfId="0" applyNumberFormat="1" applyBorder="1"/>
    <xf numFmtId="3" fontId="0" fillId="0" borderId="4" xfId="0" applyNumberFormat="1" applyBorder="1"/>
    <xf numFmtId="3" fontId="0" fillId="0" borderId="6" xfId="0" applyNumberFormat="1" applyBorder="1"/>
    <xf numFmtId="3" fontId="0" fillId="0" borderId="7" xfId="0" applyNumberFormat="1" applyBorder="1"/>
    <xf numFmtId="3" fontId="0" fillId="0" borderId="5" xfId="0" applyNumberFormat="1" applyFill="1" applyBorder="1"/>
    <xf numFmtId="4" fontId="0" fillId="0" borderId="5" xfId="0" applyNumberFormat="1" applyBorder="1"/>
    <xf numFmtId="4" fontId="0" fillId="0" borderId="6" xfId="0" applyNumberFormat="1" applyBorder="1"/>
    <xf numFmtId="0" fontId="6" fillId="0" borderId="0" xfId="0" applyFont="1" applyAlignment="1">
      <alignment horizontal="centerContinuous"/>
    </xf>
    <xf numFmtId="0" fontId="7" fillId="0" borderId="0" xfId="0" applyFont="1" applyAlignment="1">
      <alignment horizontal="centerContinuous"/>
    </xf>
    <xf numFmtId="0" fontId="8" fillId="0" borderId="0" xfId="0" applyFont="1"/>
    <xf numFmtId="0" fontId="9" fillId="0" borderId="0" xfId="0" applyFont="1"/>
    <xf numFmtId="0" fontId="7" fillId="0" borderId="0" xfId="0" applyFont="1"/>
    <xf numFmtId="0" fontId="7" fillId="0" borderId="8"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0" fillId="0" borderId="11" xfId="0" applyBorder="1"/>
    <xf numFmtId="0" fontId="7" fillId="0" borderId="12" xfId="0" applyFont="1" applyBorder="1" applyAlignment="1">
      <alignment horizontal="center"/>
    </xf>
    <xf numFmtId="0" fontId="7" fillId="0" borderId="12" xfId="0" quotePrefix="1"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left"/>
    </xf>
    <xf numFmtId="3" fontId="0" fillId="0" borderId="15" xfId="0" applyNumberFormat="1" applyBorder="1"/>
    <xf numFmtId="3" fontId="0" fillId="0" borderId="16" xfId="0" applyNumberFormat="1" applyBorder="1"/>
    <xf numFmtId="3" fontId="0" fillId="0" borderId="17" xfId="0" applyNumberFormat="1" applyBorder="1"/>
    <xf numFmtId="0" fontId="7" fillId="0" borderId="11" xfId="0" applyFont="1" applyFill="1" applyBorder="1" applyAlignment="1">
      <alignment horizontal="left"/>
    </xf>
    <xf numFmtId="3" fontId="7" fillId="0" borderId="18" xfId="0" applyNumberFormat="1" applyFont="1" applyBorder="1"/>
    <xf numFmtId="3" fontId="7" fillId="0" borderId="19" xfId="0" applyNumberFormat="1" applyFont="1" applyBorder="1"/>
    <xf numFmtId="0" fontId="0" fillId="0" borderId="0" xfId="0" applyBorder="1"/>
    <xf numFmtId="0" fontId="7" fillId="0" borderId="0" xfId="0" applyFont="1" applyBorder="1" applyAlignment="1">
      <alignment horizontal="center"/>
    </xf>
    <xf numFmtId="0" fontId="7" fillId="0" borderId="11" xfId="0" applyFont="1" applyBorder="1"/>
    <xf numFmtId="49" fontId="7" fillId="0" borderId="14" xfId="0" applyNumberFormat="1" applyFont="1" applyBorder="1" applyAlignment="1">
      <alignment horizontal="left"/>
    </xf>
    <xf numFmtId="3" fontId="0" fillId="0" borderId="20" xfId="0" applyNumberFormat="1" applyBorder="1"/>
    <xf numFmtId="3" fontId="2" fillId="0" borderId="21" xfId="0" applyNumberFormat="1" applyFont="1" applyBorder="1"/>
    <xf numFmtId="3" fontId="0" fillId="0" borderId="21" xfId="0" applyNumberFormat="1" applyBorder="1"/>
    <xf numFmtId="0" fontId="10" fillId="0" borderId="14" xfId="0" applyFont="1" applyBorder="1" applyAlignment="1">
      <alignment horizontal="left"/>
    </xf>
    <xf numFmtId="3" fontId="7" fillId="0" borderId="22" xfId="0" applyNumberFormat="1" applyFont="1" applyBorder="1"/>
    <xf numFmtId="3" fontId="7" fillId="0" borderId="23" xfId="0" applyNumberFormat="1" applyFont="1" applyBorder="1"/>
    <xf numFmtId="3" fontId="0" fillId="0" borderId="24" xfId="0" applyNumberFormat="1" applyBorder="1"/>
    <xf numFmtId="0" fontId="0" fillId="0" borderId="25" xfId="0" applyBorder="1"/>
    <xf numFmtId="0" fontId="0" fillId="0" borderId="26" xfId="0" applyBorder="1"/>
    <xf numFmtId="0" fontId="11" fillId="0" borderId="0" xfId="0" applyFont="1" applyBorder="1" applyAlignment="1">
      <alignment horizontal="left"/>
    </xf>
    <xf numFmtId="0" fontId="11" fillId="0" borderId="0" xfId="0" applyFont="1" applyAlignment="1">
      <alignment horizontal="left"/>
    </xf>
    <xf numFmtId="0" fontId="7" fillId="0" borderId="8" xfId="0" applyFont="1" applyBorder="1" applyAlignment="1"/>
    <xf numFmtId="3" fontId="0" fillId="0" borderId="27" xfId="0" applyNumberFormat="1" applyBorder="1"/>
    <xf numFmtId="0" fontId="7" fillId="0" borderId="14" xfId="0" applyFont="1" applyBorder="1" applyAlignment="1"/>
    <xf numFmtId="0" fontId="12" fillId="0" borderId="11" xfId="0" applyFont="1" applyBorder="1" applyAlignment="1">
      <alignment horizontal="left"/>
    </xf>
    <xf numFmtId="3" fontId="7" fillId="0" borderId="28" xfId="0" applyNumberFormat="1" applyFont="1" applyBorder="1"/>
    <xf numFmtId="0" fontId="7" fillId="0" borderId="29" xfId="0" applyFont="1" applyBorder="1"/>
    <xf numFmtId="0" fontId="7" fillId="0" borderId="14" xfId="0" applyFont="1" applyBorder="1"/>
    <xf numFmtId="0" fontId="0" fillId="0" borderId="0" xfId="0" applyAlignment="1">
      <alignment horizontal="center"/>
    </xf>
    <xf numFmtId="3" fontId="13" fillId="0" borderId="0" xfId="0" applyNumberFormat="1" applyFont="1" applyAlignment="1">
      <alignment horizontal="right"/>
    </xf>
    <xf numFmtId="43" fontId="7" fillId="2" borderId="31" xfId="1" applyFont="1" applyFill="1" applyBorder="1" applyAlignment="1">
      <alignment horizontal="center" wrapText="1"/>
    </xf>
    <xf numFmtId="3" fontId="7" fillId="2" borderId="31" xfId="1" applyNumberFormat="1" applyFont="1" applyFill="1" applyBorder="1" applyAlignment="1">
      <alignment horizontal="center" wrapText="1"/>
    </xf>
    <xf numFmtId="0" fontId="12" fillId="0" borderId="0" xfId="0" applyFont="1"/>
    <xf numFmtId="0" fontId="0" fillId="0" borderId="4" xfId="0" applyBorder="1"/>
    <xf numFmtId="0" fontId="0" fillId="0" borderId="4" xfId="0" applyBorder="1" applyAlignment="1">
      <alignment horizontal="center"/>
    </xf>
    <xf numFmtId="0" fontId="7" fillId="0" borderId="4" xfId="0" applyFont="1" applyBorder="1"/>
    <xf numFmtId="0" fontId="7" fillId="0" borderId="4" xfId="0" applyFont="1" applyBorder="1" applyAlignment="1">
      <alignment horizontal="center"/>
    </xf>
    <xf numFmtId="3" fontId="7" fillId="0" borderId="4" xfId="0" applyNumberFormat="1" applyFont="1" applyBorder="1"/>
    <xf numFmtId="0" fontId="7" fillId="0" borderId="32" xfId="0" applyFont="1" applyBorder="1"/>
    <xf numFmtId="0" fontId="7" fillId="0" borderId="32" xfId="0" applyFont="1" applyBorder="1" applyAlignment="1">
      <alignment horizontal="center"/>
    </xf>
    <xf numFmtId="3" fontId="7" fillId="0" borderId="32" xfId="0" applyNumberFormat="1" applyFont="1" applyBorder="1"/>
    <xf numFmtId="0" fontId="7" fillId="0" borderId="0" xfId="0" applyFont="1" applyBorder="1"/>
    <xf numFmtId="3" fontId="7" fillId="0" borderId="0" xfId="0" applyNumberFormat="1" applyFont="1" applyBorder="1"/>
    <xf numFmtId="0" fontId="2" fillId="0" borderId="4" xfId="0" applyFont="1" applyBorder="1"/>
    <xf numFmtId="0" fontId="2" fillId="0" borderId="4" xfId="0" applyFont="1" applyBorder="1" applyAlignment="1">
      <alignment horizontal="center"/>
    </xf>
    <xf numFmtId="3" fontId="2" fillId="0" borderId="4" xfId="0" applyNumberFormat="1" applyFont="1" applyBorder="1"/>
    <xf numFmtId="43" fontId="7" fillId="0" borderId="0" xfId="1" applyFont="1" applyFill="1" applyBorder="1" applyAlignment="1">
      <alignment horizontal="left" wrapText="1"/>
    </xf>
    <xf numFmtId="43" fontId="7" fillId="0" borderId="0" xfId="1" applyFont="1" applyFill="1" applyBorder="1" applyAlignment="1">
      <alignment horizontal="center" wrapText="1"/>
    </xf>
    <xf numFmtId="3" fontId="7" fillId="0" borderId="0" xfId="1" applyNumberFormat="1" applyFont="1" applyFill="1" applyBorder="1" applyAlignment="1">
      <alignment horizontal="center" wrapText="1"/>
    </xf>
    <xf numFmtId="3" fontId="7" fillId="0" borderId="6" xfId="0" applyNumberFormat="1" applyFont="1" applyBorder="1"/>
    <xf numFmtId="0" fontId="12" fillId="0" borderId="0" xfId="0" applyFont="1" applyFill="1" applyBorder="1"/>
    <xf numFmtId="0" fontId="2" fillId="0" borderId="4" xfId="0" applyFont="1" applyFill="1" applyBorder="1"/>
    <xf numFmtId="0" fontId="2" fillId="0" borderId="0" xfId="0" applyFont="1"/>
    <xf numFmtId="0" fontId="2" fillId="0" borderId="0" xfId="0" applyFont="1" applyAlignment="1">
      <alignment horizontal="center"/>
    </xf>
    <xf numFmtId="3" fontId="2" fillId="0" borderId="0" xfId="0" applyNumberFormat="1" applyFont="1"/>
    <xf numFmtId="0" fontId="0" fillId="0" borderId="33" xfId="0" applyBorder="1"/>
    <xf numFmtId="0" fontId="0" fillId="0" borderId="33" xfId="0" applyBorder="1" applyAlignment="1">
      <alignment horizontal="center"/>
    </xf>
    <xf numFmtId="3" fontId="0" fillId="0" borderId="33" xfId="0" applyNumberFormat="1" applyBorder="1"/>
    <xf numFmtId="0" fontId="15" fillId="0" borderId="0" xfId="0" applyFont="1" applyAlignment="1"/>
    <xf numFmtId="0" fontId="13" fillId="0" borderId="0" xfId="0" applyFont="1" applyAlignment="1">
      <alignment horizontal="right"/>
    </xf>
    <xf numFmtId="3" fontId="13" fillId="0" borderId="0" xfId="0" applyNumberFormat="1" applyFont="1" applyBorder="1" applyAlignment="1">
      <alignment horizontal="right"/>
    </xf>
    <xf numFmtId="49" fontId="13" fillId="0" borderId="0" xfId="0" applyNumberFormat="1" applyFont="1" applyAlignment="1"/>
    <xf numFmtId="0" fontId="13" fillId="0" borderId="34" xfId="0" applyFont="1" applyBorder="1" applyAlignment="1">
      <alignment horizontal="center"/>
    </xf>
    <xf numFmtId="3" fontId="13" fillId="0" borderId="34" xfId="0" applyNumberFormat="1" applyFont="1" applyBorder="1" applyAlignment="1">
      <alignment horizontal="center"/>
    </xf>
    <xf numFmtId="0" fontId="13" fillId="0" borderId="0" xfId="0" applyFont="1" applyAlignment="1"/>
    <xf numFmtId="0" fontId="13" fillId="0" borderId="5" xfId="0" applyFont="1" applyBorder="1" applyAlignment="1">
      <alignment horizontal="center"/>
    </xf>
    <xf numFmtId="3" fontId="13" fillId="0" borderId="5" xfId="0" applyNumberFormat="1" applyFont="1" applyBorder="1" applyAlignment="1">
      <alignment horizontal="center"/>
    </xf>
    <xf numFmtId="3" fontId="13" fillId="0" borderId="35" xfId="0" applyNumberFormat="1" applyFont="1" applyBorder="1" applyAlignment="1">
      <alignment horizontal="right"/>
    </xf>
    <xf numFmtId="0" fontId="16" fillId="0" borderId="4" xfId="0" applyFont="1" applyBorder="1" applyAlignment="1"/>
    <xf numFmtId="3" fontId="16" fillId="0" borderId="4" xfId="0" applyNumberFormat="1" applyFont="1" applyBorder="1" applyAlignment="1">
      <alignment horizontal="right"/>
    </xf>
    <xf numFmtId="0" fontId="13" fillId="0" borderId="6" xfId="0" applyFont="1" applyBorder="1" applyAlignment="1"/>
    <xf numFmtId="3" fontId="16" fillId="0" borderId="6" xfId="0" applyNumberFormat="1" applyFont="1" applyBorder="1" applyAlignment="1">
      <alignment horizontal="right"/>
    </xf>
    <xf numFmtId="0" fontId="13" fillId="0" borderId="0" xfId="0" quotePrefix="1" applyFont="1" applyAlignment="1">
      <alignment horizontal="right"/>
    </xf>
    <xf numFmtId="0" fontId="7" fillId="0" borderId="36" xfId="0" applyFont="1" applyBorder="1" applyAlignment="1">
      <alignment wrapText="1"/>
    </xf>
    <xf numFmtId="0" fontId="7" fillId="0" borderId="36" xfId="0" applyFont="1" applyBorder="1" applyAlignment="1">
      <alignment horizontal="center" wrapText="1"/>
    </xf>
    <xf numFmtId="164" fontId="0" fillId="0" borderId="0" xfId="0" applyNumberFormat="1"/>
    <xf numFmtId="164" fontId="0" fillId="0" borderId="4" xfId="0" applyNumberFormat="1" applyBorder="1"/>
    <xf numFmtId="0" fontId="0" fillId="0" borderId="4" xfId="0" applyBorder="1" applyAlignment="1">
      <alignment wrapText="1"/>
    </xf>
    <xf numFmtId="164" fontId="0" fillId="0" borderId="4" xfId="0" applyNumberFormat="1" applyBorder="1" applyAlignment="1">
      <alignment wrapText="1"/>
    </xf>
    <xf numFmtId="0" fontId="0" fillId="0" borderId="36" xfId="0" applyBorder="1"/>
    <xf numFmtId="164" fontId="0" fillId="0" borderId="36" xfId="0" applyNumberFormat="1" applyBorder="1"/>
    <xf numFmtId="3" fontId="17" fillId="0" borderId="0" xfId="0" applyNumberFormat="1" applyFont="1"/>
    <xf numFmtId="3" fontId="18" fillId="0" borderId="0" xfId="0" applyNumberFormat="1" applyFont="1"/>
    <xf numFmtId="3" fontId="7" fillId="0" borderId="25" xfId="0" applyNumberFormat="1" applyFont="1" applyBorder="1"/>
    <xf numFmtId="3" fontId="0" fillId="0" borderId="4" xfId="0" applyNumberFormat="1" applyFont="1" applyBorder="1"/>
    <xf numFmtId="3" fontId="2" fillId="0" borderId="35" xfId="0" applyNumberFormat="1" applyFont="1" applyBorder="1"/>
    <xf numFmtId="3" fontId="0" fillId="0" borderId="35" xfId="0" applyNumberFormat="1" applyBorder="1"/>
    <xf numFmtId="0" fontId="7" fillId="0" borderId="37" xfId="0" applyFont="1" applyBorder="1"/>
    <xf numFmtId="0" fontId="7" fillId="0" borderId="38" xfId="0" applyFont="1" applyBorder="1"/>
    <xf numFmtId="3" fontId="0" fillId="0" borderId="35" xfId="0" applyNumberFormat="1" applyFont="1" applyBorder="1"/>
    <xf numFmtId="0" fontId="1" fillId="0" borderId="0" xfId="0" applyFont="1"/>
    <xf numFmtId="0" fontId="0" fillId="0" borderId="4" xfId="0" applyFill="1" applyBorder="1"/>
    <xf numFmtId="3" fontId="0" fillId="0" borderId="4" xfId="0" applyNumberFormat="1" applyFill="1" applyBorder="1"/>
    <xf numFmtId="0" fontId="0" fillId="0" borderId="39" xfId="0" applyFill="1" applyBorder="1"/>
    <xf numFmtId="0" fontId="0" fillId="0" borderId="35" xfId="0" applyFill="1" applyBorder="1"/>
    <xf numFmtId="4" fontId="0" fillId="0" borderId="35" xfId="0" applyNumberFormat="1" applyBorder="1"/>
    <xf numFmtId="0" fontId="0" fillId="0" borderId="40" xfId="0" applyFill="1" applyBorder="1"/>
    <xf numFmtId="0" fontId="0" fillId="0" borderId="34" xfId="0" applyFill="1" applyBorder="1"/>
    <xf numFmtId="4" fontId="0" fillId="0" borderId="34" xfId="0" applyNumberFormat="1" applyBorder="1"/>
    <xf numFmtId="3" fontId="0" fillId="0" borderId="34" xfId="0" applyNumberFormat="1" applyBorder="1"/>
    <xf numFmtId="4" fontId="2" fillId="0" borderId="34" xfId="0" quotePrefix="1" applyNumberFormat="1" applyFont="1" applyBorder="1"/>
    <xf numFmtId="3" fontId="0" fillId="0" borderId="4" xfId="0" applyNumberFormat="1" applyBorder="1" applyAlignment="1">
      <alignment wrapText="1"/>
    </xf>
    <xf numFmtId="3" fontId="0" fillId="0" borderId="4" xfId="0" applyNumberFormat="1" applyBorder="1" applyAlignment="1">
      <alignment horizontal="center" wrapText="1"/>
    </xf>
    <xf numFmtId="4" fontId="2" fillId="0" borderId="4" xfId="0" applyNumberFormat="1" applyFont="1" applyBorder="1" applyAlignment="1">
      <alignment wrapText="1"/>
    </xf>
    <xf numFmtId="3" fontId="0" fillId="0" borderId="41" xfId="0" applyNumberFormat="1" applyBorder="1"/>
    <xf numFmtId="3" fontId="2" fillId="0" borderId="42" xfId="0" applyNumberFormat="1" applyFont="1" applyBorder="1"/>
    <xf numFmtId="4" fontId="2" fillId="0" borderId="4" xfId="0" applyNumberFormat="1" applyFont="1" applyBorder="1"/>
    <xf numFmtId="3" fontId="13" fillId="0" borderId="0" xfId="0" applyNumberFormat="1" applyFont="1" applyAlignment="1">
      <alignment horizontal="centerContinuous"/>
    </xf>
    <xf numFmtId="0" fontId="19" fillId="0" borderId="0" xfId="0" applyFont="1"/>
    <xf numFmtId="0" fontId="13" fillId="0" borderId="0" xfId="0" applyFont="1"/>
    <xf numFmtId="0" fontId="0" fillId="0" borderId="0" xfId="0" applyBorder="1" applyAlignment="1">
      <alignment horizontal="center"/>
    </xf>
    <xf numFmtId="0" fontId="0" fillId="3" borderId="45" xfId="0" applyFill="1" applyBorder="1" applyAlignment="1">
      <alignment wrapText="1"/>
    </xf>
    <xf numFmtId="0" fontId="0" fillId="3" borderId="5" xfId="0" applyFill="1" applyBorder="1" applyAlignment="1">
      <alignment wrapText="1"/>
    </xf>
    <xf numFmtId="0" fontId="0" fillId="3" borderId="4" xfId="0" applyFill="1" applyBorder="1" applyAlignment="1">
      <alignment wrapText="1"/>
    </xf>
    <xf numFmtId="17" fontId="7" fillId="0" borderId="4" xfId="0" quotePrefix="1" applyNumberFormat="1" applyFont="1" applyBorder="1" applyAlignment="1">
      <alignment horizontal="center" wrapText="1"/>
    </xf>
    <xf numFmtId="0" fontId="7" fillId="0" borderId="4" xfId="0" quotePrefix="1" applyFont="1" applyBorder="1" applyAlignment="1">
      <alignment horizontal="center" wrapText="1"/>
    </xf>
    <xf numFmtId="0" fontId="7" fillId="0" borderId="0" xfId="0" applyFont="1" applyAlignment="1">
      <alignment horizontal="center" wrapText="1"/>
    </xf>
    <xf numFmtId="4" fontId="0" fillId="0" borderId="4" xfId="0" applyNumberFormat="1" applyBorder="1" applyProtection="1">
      <protection locked="0"/>
    </xf>
    <xf numFmtId="4" fontId="0" fillId="0" borderId="4" xfId="0" applyNumberFormat="1" applyBorder="1" applyAlignment="1" applyProtection="1">
      <alignment wrapText="1"/>
      <protection locked="0"/>
    </xf>
    <xf numFmtId="3" fontId="13" fillId="0" borderId="4" xfId="0" applyNumberFormat="1" applyFont="1" applyBorder="1" applyAlignment="1" applyProtection="1">
      <protection locked="0"/>
    </xf>
    <xf numFmtId="4" fontId="7" fillId="0" borderId="4" xfId="0" applyNumberFormat="1" applyFont="1" applyBorder="1" applyProtection="1">
      <protection locked="0"/>
    </xf>
    <xf numFmtId="4" fontId="7" fillId="0" borderId="4" xfId="0" applyNumberFormat="1" applyFont="1" applyBorder="1" applyAlignment="1" applyProtection="1">
      <alignment wrapText="1"/>
      <protection locked="0"/>
    </xf>
    <xf numFmtId="0" fontId="0" fillId="0" borderId="4" xfId="0" applyBorder="1" applyAlignment="1" applyProtection="1">
      <alignment wrapText="1"/>
      <protection locked="0"/>
    </xf>
    <xf numFmtId="0" fontId="7" fillId="0" borderId="0" xfId="0" applyFont="1" applyAlignment="1">
      <alignment wrapText="1"/>
    </xf>
    <xf numFmtId="3" fontId="7" fillId="0" borderId="0" xfId="0" applyNumberFormat="1" applyFont="1"/>
    <xf numFmtId="4" fontId="7" fillId="0" borderId="0" xfId="0" applyNumberFormat="1" applyFont="1"/>
    <xf numFmtId="4" fontId="1" fillId="0" borderId="0" xfId="0" applyNumberFormat="1" applyFont="1"/>
    <xf numFmtId="0" fontId="0" fillId="0" borderId="41" xfId="0" applyBorder="1"/>
    <xf numFmtId="0" fontId="1" fillId="0" borderId="41" xfId="0" applyFont="1" applyBorder="1"/>
    <xf numFmtId="0" fontId="0" fillId="0" borderId="41" xfId="0" applyBorder="1" applyAlignment="1">
      <alignment wrapText="1"/>
    </xf>
    <xf numFmtId="0" fontId="1" fillId="0" borderId="41" xfId="0" applyFont="1" applyBorder="1" applyAlignment="1">
      <alignment wrapText="1"/>
    </xf>
    <xf numFmtId="3" fontId="0" fillId="0" borderId="47" xfId="0" applyNumberFormat="1" applyBorder="1"/>
    <xf numFmtId="3" fontId="0" fillId="0" borderId="48" xfId="0" applyNumberFormat="1" applyBorder="1"/>
    <xf numFmtId="3" fontId="1" fillId="0" borderId="47" xfId="0" applyNumberFormat="1" applyFont="1" applyBorder="1"/>
    <xf numFmtId="3" fontId="1" fillId="0" borderId="49" xfId="0" applyNumberFormat="1" applyFont="1" applyBorder="1"/>
    <xf numFmtId="3" fontId="1" fillId="0" borderId="46" xfId="0" applyNumberFormat="1" applyFont="1" applyFill="1" applyBorder="1" applyAlignment="1">
      <alignment horizontal="center" wrapText="1"/>
    </xf>
    <xf numFmtId="0" fontId="1" fillId="0" borderId="4" xfId="0" applyFont="1" applyBorder="1"/>
    <xf numFmtId="3" fontId="1" fillId="0" borderId="4" xfId="0" applyNumberFormat="1" applyFont="1" applyBorder="1"/>
    <xf numFmtId="3" fontId="1" fillId="0" borderId="0" xfId="0" applyNumberFormat="1" applyFont="1"/>
    <xf numFmtId="0" fontId="1" fillId="4" borderId="0" xfId="0" applyFont="1" applyFill="1"/>
    <xf numFmtId="0" fontId="0" fillId="5" borderId="0" xfId="0" applyFill="1" applyBorder="1"/>
    <xf numFmtId="3" fontId="20" fillId="5" borderId="0" xfId="0" applyNumberFormat="1" applyFont="1" applyFill="1" applyBorder="1" applyAlignment="1">
      <alignment horizontal="right" wrapText="1" readingOrder="1"/>
    </xf>
    <xf numFmtId="3" fontId="21" fillId="5" borderId="0" xfId="0" applyNumberFormat="1" applyFont="1" applyFill="1" applyBorder="1" applyAlignment="1">
      <alignment horizontal="right" wrapText="1" readingOrder="1"/>
    </xf>
    <xf numFmtId="3" fontId="22" fillId="5" borderId="0" xfId="0" applyNumberFormat="1" applyFont="1" applyFill="1" applyBorder="1" applyAlignment="1">
      <alignment horizontal="right" wrapText="1" readingOrder="1"/>
    </xf>
    <xf numFmtId="3" fontId="0" fillId="5" borderId="0" xfId="0" applyNumberFormat="1" applyFill="1" applyBorder="1"/>
    <xf numFmtId="0" fontId="13" fillId="0" borderId="0" xfId="0" applyFont="1" applyAlignment="1">
      <alignment horizontal="right"/>
    </xf>
    <xf numFmtId="3" fontId="23" fillId="0" borderId="0" xfId="0" applyNumberFormat="1" applyFont="1" applyBorder="1" applyAlignment="1">
      <alignment horizontal="right"/>
    </xf>
    <xf numFmtId="0" fontId="23" fillId="0" borderId="0" xfId="0" applyFont="1" applyBorder="1" applyAlignment="1">
      <alignment horizontal="right"/>
    </xf>
    <xf numFmtId="3" fontId="0" fillId="0" borderId="0" xfId="0" applyNumberFormat="1" applyBorder="1"/>
    <xf numFmtId="0" fontId="24" fillId="0" borderId="0" xfId="0" applyFont="1" applyAlignment="1">
      <alignment horizontal="centerContinuous"/>
    </xf>
    <xf numFmtId="3" fontId="24" fillId="0" borderId="0" xfId="0" applyNumberFormat="1" applyFont="1" applyAlignment="1">
      <alignment horizontal="centerContinuous"/>
    </xf>
    <xf numFmtId="0" fontId="24" fillId="0" borderId="0" xfId="0" applyFont="1"/>
    <xf numFmtId="3" fontId="24" fillId="0" borderId="0" xfId="0" applyNumberFormat="1" applyFont="1"/>
    <xf numFmtId="0" fontId="25" fillId="0" borderId="0" xfId="0" applyFont="1"/>
    <xf numFmtId="0" fontId="25" fillId="0" borderId="0" xfId="0" applyFont="1" applyAlignment="1">
      <alignment wrapText="1"/>
    </xf>
    <xf numFmtId="3" fontId="25" fillId="0" borderId="0" xfId="0" applyNumberFormat="1" applyFont="1"/>
    <xf numFmtId="0" fontId="24" fillId="0" borderId="4" xfId="0" applyFont="1" applyBorder="1" applyAlignment="1">
      <alignment horizontal="center" wrapText="1"/>
    </xf>
    <xf numFmtId="0" fontId="24" fillId="0" borderId="34" xfId="0" applyFont="1" applyBorder="1" applyAlignment="1">
      <alignment horizontal="center" wrapText="1"/>
    </xf>
    <xf numFmtId="3" fontId="24" fillId="0" borderId="34" xfId="0" applyNumberFormat="1" applyFont="1" applyBorder="1" applyAlignment="1">
      <alignment horizontal="center" wrapText="1"/>
    </xf>
    <xf numFmtId="4" fontId="24" fillId="0" borderId="34" xfId="0" applyNumberFormat="1" applyFont="1" applyBorder="1" applyAlignment="1">
      <alignment horizontal="center" wrapText="1"/>
    </xf>
    <xf numFmtId="0" fontId="25" fillId="3" borderId="0" xfId="0" applyFont="1" applyFill="1" applyAlignment="1">
      <alignment horizontal="center" wrapText="1"/>
    </xf>
    <xf numFmtId="0" fontId="24" fillId="3" borderId="0" xfId="0" applyFont="1" applyFill="1" applyAlignment="1">
      <alignment horizontal="center" wrapText="1"/>
    </xf>
    <xf numFmtId="4" fontId="24" fillId="3" borderId="0" xfId="0" applyNumberFormat="1" applyFont="1" applyFill="1" applyBorder="1" applyAlignment="1">
      <alignment horizontal="center" wrapText="1"/>
    </xf>
    <xf numFmtId="3" fontId="26" fillId="3" borderId="43" xfId="0" applyNumberFormat="1" applyFont="1" applyFill="1" applyBorder="1" applyAlignment="1">
      <alignment horizontal="center" wrapText="1"/>
    </xf>
    <xf numFmtId="3" fontId="26" fillId="3" borderId="44" xfId="0" applyNumberFormat="1" applyFont="1" applyFill="1" applyBorder="1" applyAlignment="1">
      <alignment horizontal="center" wrapText="1"/>
    </xf>
    <xf numFmtId="0" fontId="27" fillId="0" borderId="4" xfId="0" applyFont="1" applyBorder="1" applyAlignment="1">
      <alignment vertical="top" wrapText="1"/>
    </xf>
    <xf numFmtId="0" fontId="27" fillId="0" borderId="4" xfId="0" applyFont="1" applyBorder="1" applyAlignment="1">
      <alignment horizontal="justify" vertical="top" wrapText="1"/>
    </xf>
    <xf numFmtId="3" fontId="27" fillId="0" borderId="4" xfId="0" applyNumberFormat="1" applyFont="1" applyBorder="1" applyAlignment="1">
      <alignment wrapText="1"/>
    </xf>
    <xf numFmtId="3" fontId="25" fillId="0" borderId="4" xfId="0" applyNumberFormat="1" applyFont="1" applyBorder="1"/>
    <xf numFmtId="0" fontId="28" fillId="3" borderId="42" xfId="0" applyFont="1" applyFill="1" applyBorder="1" applyAlignment="1"/>
    <xf numFmtId="4" fontId="28" fillId="0" borderId="4" xfId="0" applyNumberFormat="1" applyFont="1" applyBorder="1" applyAlignment="1" applyProtection="1">
      <protection locked="0"/>
    </xf>
    <xf numFmtId="3" fontId="28" fillId="0" borderId="4" xfId="0" applyNumberFormat="1" applyFont="1" applyBorder="1" applyAlignment="1" applyProtection="1">
      <protection locked="0"/>
    </xf>
    <xf numFmtId="0" fontId="25" fillId="0" borderId="4" xfId="0" applyFont="1" applyFill="1" applyBorder="1" applyAlignment="1">
      <alignment wrapText="1"/>
    </xf>
    <xf numFmtId="0" fontId="25" fillId="0" borderId="4" xfId="0" applyFont="1" applyFill="1" applyBorder="1" applyAlignment="1" applyProtection="1">
      <alignment wrapText="1"/>
      <protection locked="0"/>
    </xf>
    <xf numFmtId="3" fontId="28" fillId="0" borderId="4" xfId="0" applyNumberFormat="1" applyFont="1" applyFill="1" applyBorder="1" applyAlignment="1" applyProtection="1">
      <protection locked="0"/>
    </xf>
    <xf numFmtId="0" fontId="28" fillId="0" borderId="42" xfId="0" applyFont="1" applyFill="1" applyBorder="1" applyAlignment="1"/>
    <xf numFmtId="4" fontId="28" fillId="0" borderId="4" xfId="0" applyNumberFormat="1" applyFont="1" applyFill="1" applyBorder="1" applyAlignment="1" applyProtection="1">
      <protection locked="0"/>
    </xf>
    <xf numFmtId="3" fontId="28" fillId="0" borderId="4" xfId="0" applyNumberFormat="1" applyFont="1" applyFill="1" applyBorder="1" applyAlignment="1" applyProtection="1">
      <alignment wrapText="1"/>
      <protection locked="0"/>
    </xf>
    <xf numFmtId="0" fontId="24" fillId="0" borderId="4" xfId="0" applyFont="1" applyFill="1" applyBorder="1" applyAlignment="1">
      <alignment wrapText="1"/>
    </xf>
    <xf numFmtId="0" fontId="24" fillId="0" borderId="35" xfId="0" applyFont="1" applyFill="1" applyBorder="1" applyProtection="1">
      <protection locked="0"/>
    </xf>
    <xf numFmtId="3" fontId="24" fillId="0" borderId="35" xfId="0" applyNumberFormat="1" applyFont="1" applyFill="1" applyBorder="1" applyAlignment="1" applyProtection="1">
      <protection locked="0"/>
    </xf>
    <xf numFmtId="0" fontId="24" fillId="0" borderId="4" xfId="0" applyFont="1" applyFill="1" applyBorder="1" applyAlignment="1"/>
    <xf numFmtId="4" fontId="24" fillId="0" borderId="4" xfId="0" applyNumberFormat="1" applyFont="1" applyFill="1" applyBorder="1" applyAlignment="1" applyProtection="1">
      <protection locked="0"/>
    </xf>
    <xf numFmtId="3" fontId="24" fillId="0" borderId="4" xfId="0" applyNumberFormat="1" applyFont="1" applyFill="1" applyBorder="1" applyAlignment="1" applyProtection="1">
      <protection locked="0"/>
    </xf>
    <xf numFmtId="3" fontId="24" fillId="0" borderId="4" xfId="0" applyNumberFormat="1" applyFont="1" applyBorder="1" applyAlignment="1" applyProtection="1">
      <protection locked="0"/>
    </xf>
    <xf numFmtId="3" fontId="24" fillId="0" borderId="4" xfId="0" applyNumberFormat="1" applyFont="1" applyFill="1" applyBorder="1"/>
    <xf numFmtId="0" fontId="24" fillId="0" borderId="42" xfId="0" applyFont="1" applyFill="1" applyBorder="1" applyAlignment="1"/>
    <xf numFmtId="0" fontId="28" fillId="0" borderId="4" xfId="0" applyFont="1" applyFill="1" applyBorder="1" applyAlignment="1" applyProtection="1">
      <alignment wrapText="1"/>
      <protection locked="0"/>
    </xf>
    <xf numFmtId="3" fontId="25" fillId="0" borderId="4" xfId="0" applyNumberFormat="1" applyFont="1" applyFill="1" applyBorder="1"/>
    <xf numFmtId="0" fontId="24" fillId="0" borderId="4" xfId="0" applyFont="1" applyFill="1" applyBorder="1" applyProtection="1">
      <protection locked="0"/>
    </xf>
    <xf numFmtId="0" fontId="27" fillId="0" borderId="4" xfId="0" applyFont="1" applyFill="1" applyBorder="1" applyAlignment="1" applyProtection="1">
      <alignment wrapText="1"/>
      <protection locked="0"/>
    </xf>
    <xf numFmtId="0" fontId="25" fillId="0" borderId="5" xfId="0" applyFont="1" applyFill="1" applyBorder="1" applyAlignment="1" applyProtection="1">
      <alignment wrapText="1"/>
      <protection locked="0"/>
    </xf>
    <xf numFmtId="0" fontId="25" fillId="0" borderId="4" xfId="0" applyFont="1" applyBorder="1" applyAlignment="1" applyProtection="1">
      <alignment wrapText="1"/>
      <protection locked="0"/>
    </xf>
    <xf numFmtId="0" fontId="24" fillId="0" borderId="4" xfId="0" applyFont="1" applyBorder="1" applyAlignment="1">
      <alignment wrapText="1"/>
    </xf>
    <xf numFmtId="0" fontId="24" fillId="0" borderId="4" xfId="0" applyFont="1" applyBorder="1" applyAlignment="1" applyProtection="1">
      <alignment wrapText="1"/>
      <protection locked="0"/>
    </xf>
    <xf numFmtId="0" fontId="24" fillId="3" borderId="4" xfId="0" applyFont="1" applyFill="1" applyBorder="1" applyAlignment="1"/>
    <xf numFmtId="3" fontId="24" fillId="0" borderId="4" xfId="0" applyNumberFormat="1" applyFont="1" applyBorder="1"/>
    <xf numFmtId="0" fontId="24" fillId="3" borderId="42" xfId="0" applyFont="1" applyFill="1" applyBorder="1" applyAlignment="1"/>
    <xf numFmtId="4" fontId="24" fillId="0" borderId="4" xfId="0" applyNumberFormat="1" applyFont="1" applyBorder="1" applyAlignment="1" applyProtection="1">
      <protection locked="0"/>
    </xf>
    <xf numFmtId="0" fontId="25" fillId="0" borderId="4" xfId="0" applyFont="1" applyBorder="1" applyAlignment="1">
      <alignment wrapText="1"/>
    </xf>
    <xf numFmtId="0" fontId="27" fillId="0" borderId="4" xfId="0" applyFont="1" applyBorder="1" applyProtection="1">
      <protection locked="0"/>
    </xf>
    <xf numFmtId="0" fontId="25" fillId="0" borderId="5" xfId="0" applyFont="1" applyBorder="1" applyAlignment="1" applyProtection="1">
      <alignment wrapText="1"/>
      <protection locked="0"/>
    </xf>
    <xf numFmtId="3" fontId="7" fillId="0" borderId="4" xfId="0" applyNumberFormat="1" applyFont="1" applyBorder="1" applyAlignment="1" applyProtection="1">
      <protection locked="0"/>
    </xf>
    <xf numFmtId="0" fontId="29" fillId="0" borderId="0" xfId="0" applyFont="1"/>
    <xf numFmtId="0" fontId="13" fillId="0" borderId="4" xfId="0" applyFont="1" applyBorder="1" applyAlignment="1">
      <alignment wrapText="1"/>
    </xf>
    <xf numFmtId="4" fontId="10" fillId="0" borderId="4" xfId="0" applyNumberFormat="1" applyFont="1" applyBorder="1" applyAlignment="1">
      <alignment horizontal="center" wrapText="1"/>
    </xf>
    <xf numFmtId="4" fontId="10" fillId="0" borderId="4" xfId="0" applyNumberFormat="1" applyFont="1" applyBorder="1" applyAlignment="1">
      <alignment horizontal="center" wrapText="1" shrinkToFit="1"/>
    </xf>
    <xf numFmtId="4" fontId="10" fillId="0" borderId="4" xfId="0" applyNumberFormat="1" applyFont="1" applyBorder="1" applyAlignment="1">
      <alignment horizontal="center"/>
    </xf>
    <xf numFmtId="165" fontId="0" fillId="0" borderId="4" xfId="0" applyNumberFormat="1" applyBorder="1"/>
    <xf numFmtId="166" fontId="0" fillId="0" borderId="4" xfId="0" applyNumberFormat="1" applyBorder="1"/>
    <xf numFmtId="0" fontId="13" fillId="0" borderId="4" xfId="0" applyFont="1" applyBorder="1" applyAlignment="1">
      <alignment horizontal="center"/>
    </xf>
    <xf numFmtId="4" fontId="7" fillId="0" borderId="4" xfId="0" applyNumberFormat="1" applyFont="1" applyBorder="1"/>
    <xf numFmtId="0" fontId="30" fillId="0" borderId="50" xfId="0" applyFont="1" applyBorder="1" applyAlignment="1">
      <alignment horizontal="right"/>
    </xf>
    <xf numFmtId="3" fontId="0" fillId="0" borderId="47" xfId="0" applyNumberFormat="1" applyBorder="1" applyAlignment="1">
      <alignment horizontal="right"/>
    </xf>
    <xf numFmtId="3" fontId="0" fillId="0" borderId="51" xfId="0" applyNumberFormat="1" applyFont="1" applyFill="1" applyBorder="1" applyAlignment="1">
      <alignment horizontal="right" wrapText="1"/>
    </xf>
    <xf numFmtId="3" fontId="0" fillId="0" borderId="0" xfId="0" applyNumberFormat="1" applyFont="1" applyFill="1" applyBorder="1" applyAlignment="1">
      <alignment horizontal="right" wrapText="1"/>
    </xf>
    <xf numFmtId="3" fontId="0" fillId="0" borderId="47" xfId="0" applyNumberFormat="1" applyFont="1" applyFill="1" applyBorder="1" applyAlignment="1">
      <alignment horizontal="right" wrapText="1"/>
    </xf>
    <xf numFmtId="10" fontId="0" fillId="0" borderId="49" xfId="0" applyNumberFormat="1" applyFont="1" applyFill="1" applyBorder="1" applyAlignment="1">
      <alignment horizontal="right" wrapText="1"/>
    </xf>
    <xf numFmtId="3" fontId="1" fillId="0" borderId="0" xfId="0" applyNumberFormat="1" applyFont="1" applyBorder="1"/>
    <xf numFmtId="3" fontId="2" fillId="0" borderId="40" xfId="0" applyNumberFormat="1" applyFont="1" applyBorder="1"/>
    <xf numFmtId="0" fontId="7" fillId="0" borderId="52" xfId="0" applyFont="1" applyBorder="1" applyAlignment="1">
      <alignment horizontal="center"/>
    </xf>
    <xf numFmtId="3" fontId="0" fillId="0" borderId="53" xfId="0" applyNumberFormat="1" applyBorder="1"/>
    <xf numFmtId="3" fontId="7" fillId="0" borderId="54" xfId="0" applyNumberFormat="1" applyFont="1" applyBorder="1"/>
    <xf numFmtId="3" fontId="7" fillId="0" borderId="49" xfId="0" applyNumberFormat="1" applyFont="1" applyBorder="1"/>
    <xf numFmtId="0" fontId="7" fillId="0" borderId="16" xfId="0" applyFont="1" applyBorder="1" applyAlignment="1">
      <alignment horizontal="center"/>
    </xf>
    <xf numFmtId="0" fontId="1" fillId="4" borderId="1" xfId="0" applyFont="1" applyFill="1" applyBorder="1"/>
    <xf numFmtId="3" fontId="0" fillId="4" borderId="1" xfId="0" applyNumberFormat="1" applyFill="1" applyBorder="1"/>
    <xf numFmtId="3" fontId="0" fillId="4" borderId="4" xfId="0" applyNumberFormat="1" applyFill="1" applyBorder="1"/>
    <xf numFmtId="4" fontId="0" fillId="4" borderId="1" xfId="0" applyNumberFormat="1" applyFill="1" applyBorder="1"/>
    <xf numFmtId="0" fontId="0" fillId="4" borderId="0" xfId="0" applyFill="1"/>
    <xf numFmtId="3" fontId="2" fillId="0" borderId="1" xfId="0" applyNumberFormat="1" applyFont="1" applyFill="1" applyBorder="1"/>
    <xf numFmtId="3" fontId="0" fillId="0" borderId="4" xfId="0" applyNumberFormat="1" applyFill="1" applyBorder="1" applyAlignment="1">
      <alignment wrapText="1"/>
    </xf>
    <xf numFmtId="3" fontId="0" fillId="0" borderId="1" xfId="0" applyNumberFormat="1" applyFill="1" applyBorder="1"/>
    <xf numFmtId="3" fontId="0" fillId="0" borderId="6" xfId="0" applyNumberFormat="1" applyFill="1" applyBorder="1"/>
    <xf numFmtId="3" fontId="0" fillId="0" borderId="2" xfId="0" applyNumberFormat="1" applyFill="1" applyBorder="1"/>
    <xf numFmtId="3" fontId="0" fillId="0" borderId="3" xfId="0" applyNumberFormat="1" applyFill="1" applyBorder="1"/>
    <xf numFmtId="3" fontId="0" fillId="0" borderId="35" xfId="0" applyNumberFormat="1" applyFill="1" applyBorder="1"/>
    <xf numFmtId="3" fontId="0" fillId="0" borderId="34" xfId="0" applyNumberFormat="1" applyFill="1" applyBorder="1"/>
    <xf numFmtId="3" fontId="1" fillId="0" borderId="4" xfId="0" applyNumberFormat="1" applyFont="1" applyFill="1" applyBorder="1"/>
    <xf numFmtId="3" fontId="0" fillId="0" borderId="42" xfId="0" applyNumberFormat="1" applyFill="1" applyBorder="1"/>
    <xf numFmtId="4" fontId="0" fillId="0" borderId="4" xfId="0" applyNumberFormat="1" applyFill="1" applyBorder="1"/>
    <xf numFmtId="0" fontId="13" fillId="2" borderId="30" xfId="0" applyFont="1" applyFill="1" applyBorder="1" applyAlignment="1">
      <alignment horizontal="center"/>
    </xf>
    <xf numFmtId="0" fontId="0" fillId="0" borderId="0" xfId="0" applyAlignment="1">
      <alignment horizontal="left" wrapText="1"/>
    </xf>
    <xf numFmtId="0" fontId="14" fillId="0" borderId="0" xfId="0" applyFont="1" applyAlignment="1">
      <alignment horizontal="center"/>
    </xf>
    <xf numFmtId="0" fontId="6" fillId="0" borderId="0" xfId="0" applyFont="1" applyAlignment="1">
      <alignment horizontal="center"/>
    </xf>
    <xf numFmtId="0" fontId="13" fillId="0" borderId="0" xfId="0" applyFont="1" applyAlignment="1">
      <alignment horizontal="right"/>
    </xf>
    <xf numFmtId="3" fontId="24" fillId="0" borderId="36" xfId="0" applyNumberFormat="1" applyFont="1" applyBorder="1" applyAlignment="1">
      <alignment horizontal="center"/>
    </xf>
    <xf numFmtId="3" fontId="25" fillId="0" borderId="36" xfId="0" applyNumberFormat="1" applyFont="1" applyBorder="1" applyAlignment="1">
      <alignment horizontal="center"/>
    </xf>
    <xf numFmtId="0" fontId="7" fillId="0" borderId="36" xfId="0" applyFont="1" applyBorder="1" applyAlignment="1">
      <alignment horizontal="center"/>
    </xf>
    <xf numFmtId="0" fontId="0" fillId="0" borderId="36" xfId="0"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3" fontId="13" fillId="0" borderId="0" xfId="0" applyNumberFormat="1" applyFont="1" applyBorder="1" applyAlignment="1">
      <alignment horizontal="right"/>
    </xf>
    <xf numFmtId="0" fontId="13" fillId="0" borderId="34" xfId="0" applyFont="1" applyBorder="1" applyAlignment="1">
      <alignment horizontal="center" wrapText="1"/>
    </xf>
    <xf numFmtId="0" fontId="0" fillId="0" borderId="5" xfId="0" applyBorder="1" applyAlignment="1">
      <alignment horizontal="center" wrapText="1"/>
    </xf>
    <xf numFmtId="0" fontId="0" fillId="0" borderId="35" xfId="0" applyBorder="1" applyAlignment="1">
      <alignment horizontal="center" wrapText="1"/>
    </xf>
    <xf numFmtId="0" fontId="13" fillId="0" borderId="5" xfId="0" applyFont="1" applyBorder="1" applyAlignment="1">
      <alignment horizontal="center" wrapText="1"/>
    </xf>
    <xf numFmtId="0" fontId="13" fillId="0" borderId="35" xfId="0" applyFont="1" applyBorder="1" applyAlignment="1">
      <alignment horizontal="center" wrapText="1"/>
    </xf>
  </cellXfs>
  <cellStyles count="2">
    <cellStyle name="Comma" xfId="1" builtinId="3"/>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07" Type="http://schemas.openxmlformats.org/officeDocument/2006/relationships/theme" Target="theme/theme1.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87" Type="http://schemas.openxmlformats.org/officeDocument/2006/relationships/externalLink" Target="externalLinks/externalLink77.xml"/><Relationship Id="rId102" Type="http://schemas.openxmlformats.org/officeDocument/2006/relationships/externalLink" Target="externalLinks/externalLink92.xml"/><Relationship Id="rId110"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103" Type="http://schemas.openxmlformats.org/officeDocument/2006/relationships/externalLink" Target="externalLinks/externalLink93.xml"/><Relationship Id="rId108" Type="http://schemas.openxmlformats.org/officeDocument/2006/relationships/styles" Target="styles.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sharedStrings" Target="sharedStrings.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chart>
    <c:view3D>
      <c:rotY val="250"/>
      <c:perspective val="0"/>
    </c:view3D>
    <c:plotArea>
      <c:layout/>
      <c:pie3DChart>
        <c:dLbls>
          <c:showPercent val="1"/>
        </c:dLbls>
      </c:pie3DChart>
      <c:spPr>
        <a:noFill/>
        <a:ln w="25400">
          <a:noFill/>
        </a:ln>
      </c:spPr>
    </c:plotArea>
    <c:legend>
      <c:legendPos val="r"/>
      <c:spPr>
        <a:solidFill>
          <a:srgbClr val="FFFFFF"/>
        </a:solidFill>
        <a:ln w="3175">
          <a:solidFill>
            <a:srgbClr val="000000"/>
          </a:solidFill>
          <a:prstDash val="solid"/>
        </a:ln>
      </c:spPr>
      <c:txPr>
        <a:bodyPr/>
        <a:lstStyle/>
        <a:p>
          <a:pPr>
            <a:defRPr lang="en-US" sz="1055" b="1"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a:pPr>
            <a:r>
              <a:rPr lang="en-US"/>
              <a:t>SALARIES VS TOTAL EXPENDITURE</a:t>
            </a:r>
          </a:p>
        </c:rich>
      </c:tx>
    </c:title>
    <c:view3D>
      <c:rAngAx val="1"/>
    </c:view3D>
    <c:plotArea>
      <c:layout/>
      <c:bar3DChart>
        <c:barDir val="col"/>
        <c:grouping val="clustered"/>
        <c:ser>
          <c:idx val="0"/>
          <c:order val="0"/>
          <c:tx>
            <c:strRef>
              <c:f>'AGENCY ANALYSIS'!$A$4</c:f>
              <c:strCache>
                <c:ptCount val="1"/>
                <c:pt idx="0">
                  <c:v>Salaries</c:v>
                </c:pt>
              </c:strCache>
            </c:strRef>
          </c:tx>
          <c:dLbls>
            <c:txPr>
              <a:bodyPr rot="-5400000" vert="horz"/>
              <a:lstStyle/>
              <a:p>
                <a:pPr>
                  <a:defRPr lang="en-ZA"/>
                </a:pPr>
                <a:endParaRPr lang="en-US"/>
              </a:p>
            </c:txPr>
            <c:showVal val="1"/>
          </c:dLbls>
          <c:cat>
            <c:strRef>
              <c:f>'AGENCY ANALYSIS'!$B$3:$F$3</c:f>
              <c:strCache>
                <c:ptCount val="5"/>
                <c:pt idx="0">
                  <c:v>BUDGET 2011/12</c:v>
                </c:pt>
                <c:pt idx="1">
                  <c:v>EMERGENCY MEDICAL SERVICES</c:v>
                </c:pt>
                <c:pt idx="2">
                  <c:v>LICENSING SERVICES</c:v>
                </c:pt>
                <c:pt idx="3">
                  <c:v>TOTAL AGENCY SERVICES</c:v>
                </c:pt>
                <c:pt idx="4">
                  <c:v>TOTAL BUDGET EXCL AGENCY SERVICES</c:v>
                </c:pt>
              </c:strCache>
            </c:strRef>
          </c:cat>
          <c:val>
            <c:numRef>
              <c:f>'AGENCY ANALYSIS'!$B$4:$F$4</c:f>
              <c:numCache>
                <c:formatCode>#,##0</c:formatCode>
                <c:ptCount val="5"/>
                <c:pt idx="0">
                  <c:v>246215177</c:v>
                </c:pt>
                <c:pt idx="1">
                  <c:v>51655301</c:v>
                </c:pt>
                <c:pt idx="2">
                  <c:v>40030949</c:v>
                </c:pt>
                <c:pt idx="3">
                  <c:v>91686250</c:v>
                </c:pt>
                <c:pt idx="4">
                  <c:v>154528927</c:v>
                </c:pt>
              </c:numCache>
            </c:numRef>
          </c:val>
        </c:ser>
        <c:ser>
          <c:idx val="1"/>
          <c:order val="1"/>
          <c:tx>
            <c:strRef>
              <c:f>'AGENCY ANALYSIS'!$A$5</c:f>
              <c:strCache>
                <c:ptCount val="1"/>
                <c:pt idx="0">
                  <c:v>Operating expenses</c:v>
                </c:pt>
              </c:strCache>
            </c:strRef>
          </c:tx>
          <c:dLbls>
            <c:txPr>
              <a:bodyPr rot="-5400000" vert="horz"/>
              <a:lstStyle/>
              <a:p>
                <a:pPr>
                  <a:defRPr lang="en-ZA"/>
                </a:pPr>
                <a:endParaRPr lang="en-US"/>
              </a:p>
            </c:txPr>
            <c:showVal val="1"/>
          </c:dLbls>
          <c:cat>
            <c:strRef>
              <c:f>'AGENCY ANALYSIS'!$B$3:$F$3</c:f>
              <c:strCache>
                <c:ptCount val="5"/>
                <c:pt idx="0">
                  <c:v>BUDGET 2011/12</c:v>
                </c:pt>
                <c:pt idx="1">
                  <c:v>EMERGENCY MEDICAL SERVICES</c:v>
                </c:pt>
                <c:pt idx="2">
                  <c:v>LICENSING SERVICES</c:v>
                </c:pt>
                <c:pt idx="3">
                  <c:v>TOTAL AGENCY SERVICES</c:v>
                </c:pt>
                <c:pt idx="4">
                  <c:v>TOTAL BUDGET EXCL AGENCY SERVICES</c:v>
                </c:pt>
              </c:strCache>
            </c:strRef>
          </c:cat>
          <c:val>
            <c:numRef>
              <c:f>'AGENCY ANALYSIS'!$B$5:$F$5</c:f>
              <c:numCache>
                <c:formatCode>#,##0</c:formatCode>
                <c:ptCount val="5"/>
                <c:pt idx="0">
                  <c:v>124748253</c:v>
                </c:pt>
                <c:pt idx="1">
                  <c:v>911647</c:v>
                </c:pt>
                <c:pt idx="2">
                  <c:v>4685892</c:v>
                </c:pt>
                <c:pt idx="3">
                  <c:v>5597539</c:v>
                </c:pt>
                <c:pt idx="4">
                  <c:v>119150714</c:v>
                </c:pt>
              </c:numCache>
            </c:numRef>
          </c:val>
        </c:ser>
        <c:shape val="box"/>
        <c:axId val="167949056"/>
        <c:axId val="167950592"/>
        <c:axId val="0"/>
      </c:bar3DChart>
      <c:catAx>
        <c:axId val="167949056"/>
        <c:scaling>
          <c:orientation val="minMax"/>
        </c:scaling>
        <c:axPos val="b"/>
        <c:tickLblPos val="nextTo"/>
        <c:txPr>
          <a:bodyPr/>
          <a:lstStyle/>
          <a:p>
            <a:pPr>
              <a:defRPr lang="en-ZA" sz="850" baseline="0"/>
            </a:pPr>
            <a:endParaRPr lang="en-US"/>
          </a:p>
        </c:txPr>
        <c:crossAx val="167950592"/>
        <c:crosses val="autoZero"/>
        <c:auto val="1"/>
        <c:lblAlgn val="ctr"/>
        <c:lblOffset val="100"/>
      </c:catAx>
      <c:valAx>
        <c:axId val="167950592"/>
        <c:scaling>
          <c:orientation val="minMax"/>
        </c:scaling>
        <c:axPos val="l"/>
        <c:majorGridlines/>
        <c:numFmt formatCode="#,##0" sourceLinked="1"/>
        <c:tickLblPos val="nextTo"/>
        <c:txPr>
          <a:bodyPr/>
          <a:lstStyle/>
          <a:p>
            <a:pPr>
              <a:defRPr lang="en-ZA"/>
            </a:pPr>
            <a:endParaRPr lang="en-US"/>
          </a:p>
        </c:txPr>
        <c:crossAx val="167949056"/>
        <c:crosses val="autoZero"/>
        <c:crossBetween val="between"/>
      </c:valAx>
      <c:dTable>
        <c:showHorzBorder val="1"/>
        <c:showVertBorder val="1"/>
        <c:showOutline val="1"/>
        <c:txPr>
          <a:bodyPr/>
          <a:lstStyle/>
          <a:p>
            <a:pPr rtl="0">
              <a:defRPr lang="en-ZA"/>
            </a:pPr>
            <a:endParaRPr lang="en-US"/>
          </a:p>
        </c:txPr>
      </c:dTable>
    </c:plotArea>
    <c:legend>
      <c:legendPos val="r"/>
      <c:txPr>
        <a:bodyPr/>
        <a:lstStyle/>
        <a:p>
          <a:pPr>
            <a:defRPr lang="en-ZA"/>
          </a:pPr>
          <a:endParaRPr lang="en-US"/>
        </a:p>
      </c:txPr>
    </c:legend>
    <c:plotVisOnly val="1"/>
    <c:dispBlanksAs val="gap"/>
  </c:chart>
  <c:spPr>
    <a:gradFill>
      <a:gsLst>
        <a:gs pos="0">
          <a:srgbClr val="FF3399"/>
        </a:gs>
        <a:gs pos="25000">
          <a:srgbClr val="FF6633"/>
        </a:gs>
        <a:gs pos="50000">
          <a:srgbClr val="FFFF00"/>
        </a:gs>
        <a:gs pos="75000">
          <a:srgbClr val="01A78F"/>
        </a:gs>
        <a:gs pos="100000">
          <a:srgbClr val="3366FF"/>
        </a:gs>
      </a:gsLst>
      <a:lin ang="5400000" scaled="0"/>
    </a:gradFill>
  </c:spPr>
  <c:printSettings>
    <c:headerFooter/>
    <c:pageMargins b="0.75000000000000289" l="0.70000000000000062" r="0.70000000000000062" t="0.75000000000000289"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400" b="1" i="0" u="none" strike="noStrike" baseline="0">
                <a:solidFill>
                  <a:srgbClr val="000000"/>
                </a:solidFill>
                <a:latin typeface="Arial"/>
                <a:ea typeface="Arial"/>
                <a:cs typeface="Arial"/>
              </a:defRPr>
            </a:pPr>
            <a:r>
              <a:rPr lang="en-US"/>
              <a:t>Total expenditure</a:t>
            </a:r>
          </a:p>
        </c:rich>
      </c:tx>
      <c:spPr>
        <a:noFill/>
        <a:ln w="25400">
          <a:noFill/>
        </a:ln>
      </c:spPr>
    </c:title>
    <c:view3D>
      <c:rotY val="37"/>
      <c:perspective val="0"/>
    </c:view3D>
    <c:plotArea>
      <c:layout/>
      <c:pie3DChart>
        <c:varyColors val="1"/>
        <c:ser>
          <c:idx val="0"/>
          <c:order val="0"/>
          <c:spPr>
            <a:solidFill>
              <a:srgbClr val="9999FF"/>
            </a:solidFill>
            <a:ln w="12700">
              <a:solidFill>
                <a:srgbClr val="000000"/>
              </a:solidFill>
              <a:prstDash val="solid"/>
            </a:ln>
          </c:spPr>
          <c:explosion val="19"/>
          <c:dPt>
            <c:idx val="1"/>
            <c:spPr>
              <a:solidFill>
                <a:srgbClr val="FF0000"/>
              </a:solidFill>
              <a:ln w="12700">
                <a:solidFill>
                  <a:srgbClr val="000000"/>
                </a:solidFill>
                <a:prstDash val="solid"/>
              </a:ln>
            </c:spPr>
          </c:dPt>
          <c:dPt>
            <c:idx val="2"/>
            <c:spPr>
              <a:solidFill>
                <a:srgbClr val="FF6600"/>
              </a:solidFill>
              <a:ln w="12700">
                <a:solidFill>
                  <a:srgbClr val="000000"/>
                </a:solidFill>
                <a:prstDash val="solid"/>
              </a:ln>
            </c:spPr>
          </c:dPt>
          <c:dPt>
            <c:idx val="3"/>
            <c:spPr>
              <a:solidFill>
                <a:srgbClr val="00FF00"/>
              </a:solidFill>
              <a:ln w="12700">
                <a:solidFill>
                  <a:srgbClr val="000000"/>
                </a:solidFill>
                <a:prstDash val="solid"/>
              </a:ln>
            </c:spPr>
          </c:dPt>
          <c:dPt>
            <c:idx val="4"/>
            <c:spPr>
              <a:solidFill>
                <a:srgbClr val="660066"/>
              </a:solidFill>
              <a:ln w="12700">
                <a:solidFill>
                  <a:srgbClr val="000000"/>
                </a:solidFill>
                <a:prstDash val="solid"/>
              </a:ln>
            </c:spPr>
          </c:dPt>
          <c:dPt>
            <c:idx val="5"/>
            <c:explosion val="16"/>
            <c:spPr>
              <a:solidFill>
                <a:srgbClr val="00CCFF"/>
              </a:solidFill>
              <a:ln w="12700">
                <a:solidFill>
                  <a:srgbClr val="000000"/>
                </a:solidFill>
                <a:prstDash val="solid"/>
              </a:ln>
            </c:spPr>
          </c:dPt>
          <c:dPt>
            <c:idx val="6"/>
            <c:spPr>
              <a:solidFill>
                <a:srgbClr val="0066CC"/>
              </a:solidFill>
              <a:ln w="12700">
                <a:solidFill>
                  <a:srgbClr val="000000"/>
                </a:solidFill>
                <a:prstDash val="solid"/>
              </a:ln>
            </c:spPr>
          </c:dPt>
          <c:dPt>
            <c:idx val="7"/>
            <c:explosion val="12"/>
            <c:spPr>
              <a:solidFill>
                <a:srgbClr val="FFFF00"/>
              </a:solidFill>
              <a:ln w="12700">
                <a:solidFill>
                  <a:srgbClr val="000000"/>
                </a:solidFill>
                <a:prstDash val="solid"/>
              </a:ln>
            </c:spPr>
          </c:dPt>
          <c:dLbls>
            <c:numFmt formatCode="0%" sourceLinked="0"/>
            <c:spPr>
              <a:noFill/>
              <a:ln w="25400">
                <a:noFill/>
              </a:ln>
            </c:spPr>
            <c:txPr>
              <a:bodyPr/>
              <a:lstStyle/>
              <a:p>
                <a:pPr>
                  <a:defRPr lang="en-US" sz="125" b="1" i="0" u="none" strike="noStrike" baseline="0">
                    <a:solidFill>
                      <a:srgbClr val="000000"/>
                    </a:solidFill>
                    <a:latin typeface="Arial"/>
                    <a:ea typeface="Arial"/>
                    <a:cs typeface="Arial"/>
                  </a:defRPr>
                </a:pPr>
                <a:endParaRPr lang="en-US"/>
              </a:p>
            </c:txPr>
            <c:showPercent val="1"/>
          </c:dLbls>
          <c:cat>
            <c:strLit>
              <c:ptCount val="9"/>
            </c:strLit>
          </c:cat>
          <c:val>
            <c:numLit>
              <c:formatCode>General</c:formatCode>
              <c:ptCount val="8"/>
              <c:pt idx="0">
                <c:v>0</c:v>
              </c:pt>
              <c:pt idx="1">
                <c:v>0</c:v>
              </c:pt>
              <c:pt idx="2">
                <c:v>0</c:v>
              </c:pt>
              <c:pt idx="3">
                <c:v>0</c:v>
              </c:pt>
              <c:pt idx="4">
                <c:v>0</c:v>
              </c:pt>
              <c:pt idx="5">
                <c:v>0</c:v>
              </c:pt>
              <c:pt idx="6">
                <c:v>0</c:v>
              </c:pt>
              <c:pt idx="7">
                <c:v>0</c:v>
              </c:pt>
            </c:numLit>
          </c:val>
        </c:ser>
        <c:ser>
          <c:idx val="1"/>
          <c:order val="1"/>
          <c:spPr>
            <a:solidFill>
              <a:srgbClr val="993366"/>
            </a:solidFill>
            <a:ln w="12700">
              <a:solidFill>
                <a:srgbClr val="000000"/>
              </a:solidFill>
              <a:prstDash val="solid"/>
            </a:ln>
          </c:spPr>
          <c:explosion val="19"/>
          <c:dPt>
            <c:idx val="0"/>
            <c:spPr>
              <a:solidFill>
                <a:srgbClr val="9999FF"/>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Pt>
            <c:idx val="7"/>
            <c:spPr>
              <a:solidFill>
                <a:srgbClr val="CCCCFF"/>
              </a:solidFill>
              <a:ln w="12700">
                <a:solidFill>
                  <a:srgbClr val="000000"/>
                </a:solidFill>
                <a:prstDash val="solid"/>
              </a:ln>
            </c:spPr>
          </c:dPt>
          <c:cat>
            <c:strLit>
              <c:ptCount val="9"/>
            </c:strLit>
          </c:cat>
          <c:val>
            <c:numLit>
              <c:formatCode>General</c:formatCode>
              <c:ptCount val="9"/>
              <c:pt idx="0">
                <c:v>0</c:v>
              </c:pt>
              <c:pt idx="1">
                <c:v>0</c:v>
              </c:pt>
              <c:pt idx="2">
                <c:v>0</c:v>
              </c:pt>
              <c:pt idx="3">
                <c:v>0</c:v>
              </c:pt>
              <c:pt idx="4">
                <c:v>0</c:v>
              </c:pt>
              <c:pt idx="5">
                <c:v>0</c:v>
              </c:pt>
              <c:pt idx="6">
                <c:v>0</c:v>
              </c:pt>
              <c:pt idx="7">
                <c:v>0</c:v>
              </c:pt>
              <c:pt idx="8">
                <c:v>0</c:v>
              </c:pt>
            </c:numLit>
          </c:val>
        </c:ser>
        <c:ser>
          <c:idx val="2"/>
          <c:order val="2"/>
          <c:spPr>
            <a:solidFill>
              <a:srgbClr val="FFFFCC"/>
            </a:solidFill>
            <a:ln w="12700">
              <a:solidFill>
                <a:srgbClr val="000000"/>
              </a:solidFill>
              <a:prstDash val="solid"/>
            </a:ln>
          </c:spPr>
          <c:explosion val="19"/>
          <c:dPt>
            <c:idx val="0"/>
            <c:spPr>
              <a:solidFill>
                <a:srgbClr val="9999FF"/>
              </a:solidFill>
              <a:ln w="12700">
                <a:solidFill>
                  <a:srgbClr val="000000"/>
                </a:solidFill>
                <a:prstDash val="solid"/>
              </a:ln>
            </c:spPr>
          </c:dPt>
          <c:dPt>
            <c:idx val="1"/>
            <c:spPr>
              <a:solidFill>
                <a:srgbClr val="993366"/>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Pt>
            <c:idx val="7"/>
            <c:spPr>
              <a:solidFill>
                <a:srgbClr val="CCCCFF"/>
              </a:solidFill>
              <a:ln w="12700">
                <a:solidFill>
                  <a:srgbClr val="000000"/>
                </a:solidFill>
                <a:prstDash val="solid"/>
              </a:ln>
            </c:spPr>
          </c:dPt>
          <c:cat>
            <c:strLit>
              <c:ptCount val="9"/>
            </c:strLit>
          </c:cat>
          <c:val>
            <c:numLit>
              <c:formatCode>General</c:formatCode>
              <c:ptCount val="9"/>
              <c:pt idx="0">
                <c:v>0</c:v>
              </c:pt>
              <c:pt idx="1">
                <c:v>0</c:v>
              </c:pt>
              <c:pt idx="2">
                <c:v>0</c:v>
              </c:pt>
              <c:pt idx="3">
                <c:v>0</c:v>
              </c:pt>
              <c:pt idx="4">
                <c:v>0</c:v>
              </c:pt>
              <c:pt idx="5">
                <c:v>0</c:v>
              </c:pt>
              <c:pt idx="6">
                <c:v>0</c:v>
              </c:pt>
              <c:pt idx="7">
                <c:v>0</c:v>
              </c:pt>
              <c:pt idx="8">
                <c:v>0</c:v>
              </c:pt>
            </c:numLit>
          </c:val>
        </c:ser>
        <c:ser>
          <c:idx val="3"/>
          <c:order val="3"/>
          <c:spPr>
            <a:solidFill>
              <a:srgbClr val="CCFFFF"/>
            </a:solidFill>
            <a:ln w="12700">
              <a:solidFill>
                <a:srgbClr val="000000"/>
              </a:solidFill>
              <a:prstDash val="solid"/>
            </a:ln>
          </c:spPr>
          <c:explosion val="19"/>
          <c:dPt>
            <c:idx val="0"/>
            <c:spPr>
              <a:solidFill>
                <a:srgbClr val="9999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Pt>
            <c:idx val="7"/>
            <c:spPr>
              <a:solidFill>
                <a:srgbClr val="CCCCFF"/>
              </a:solidFill>
              <a:ln w="12700">
                <a:solidFill>
                  <a:srgbClr val="000000"/>
                </a:solidFill>
                <a:prstDash val="solid"/>
              </a:ln>
            </c:spPr>
          </c:dPt>
          <c:cat>
            <c:strLit>
              <c:ptCount val="9"/>
            </c:strLit>
          </c:cat>
          <c:val>
            <c:numLit>
              <c:formatCode>General</c:formatCode>
              <c:ptCount val="9"/>
              <c:pt idx="0">
                <c:v>0</c:v>
              </c:pt>
              <c:pt idx="1">
                <c:v>0</c:v>
              </c:pt>
              <c:pt idx="2">
                <c:v>0</c:v>
              </c:pt>
              <c:pt idx="3">
                <c:v>0</c:v>
              </c:pt>
              <c:pt idx="4">
                <c:v>0</c:v>
              </c:pt>
              <c:pt idx="5">
                <c:v>0</c:v>
              </c:pt>
              <c:pt idx="6">
                <c:v>0</c:v>
              </c:pt>
              <c:pt idx="7">
                <c:v>0</c:v>
              </c:pt>
              <c:pt idx="8">
                <c:v>0</c:v>
              </c:pt>
            </c:numLit>
          </c:val>
        </c:ser>
      </c:pie3DChart>
      <c:spPr>
        <a:noFill/>
        <a:ln w="25400">
          <a:noFill/>
        </a:ln>
      </c:spPr>
    </c:plotArea>
    <c:legend>
      <c:legendPos val="r"/>
      <c:spPr>
        <a:solidFill>
          <a:srgbClr val="FFFFFF"/>
        </a:solidFill>
        <a:ln w="3175">
          <a:solidFill>
            <a:srgbClr val="000000"/>
          </a:solidFill>
          <a:prstDash val="solid"/>
        </a:ln>
      </c:spPr>
      <c:txPr>
        <a:bodyPr/>
        <a:lstStyle/>
        <a:p>
          <a:pPr>
            <a:defRPr lang="en-US" sz="755" b="1"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view3D>
      <c:rotY val="120"/>
      <c:perspective val="0"/>
    </c:view3D>
    <c:plotArea>
      <c:layout/>
      <c:pie3DChart>
        <c:varyColors val="1"/>
        <c:ser>
          <c:idx val="0"/>
          <c:order val="0"/>
          <c:spPr>
            <a:solidFill>
              <a:srgbClr val="00FF00"/>
            </a:solidFill>
            <a:ln w="12700">
              <a:solidFill>
                <a:srgbClr val="000000"/>
              </a:solidFill>
              <a:prstDash val="solid"/>
            </a:ln>
          </c:spPr>
          <c:explosion val="31"/>
          <c:dPt>
            <c:idx val="0"/>
            <c:spPr>
              <a:solidFill>
                <a:srgbClr val="FF0000"/>
              </a:solidFill>
              <a:ln w="12700">
                <a:solidFill>
                  <a:srgbClr val="000000"/>
                </a:solidFill>
                <a:prstDash val="solid"/>
              </a:ln>
            </c:spPr>
          </c:dPt>
          <c:dPt>
            <c:idx val="1"/>
            <c:explosion val="27"/>
            <c:spPr>
              <a:solidFill>
                <a:srgbClr val="00CCFF"/>
              </a:solidFill>
              <a:ln w="12700">
                <a:solidFill>
                  <a:srgbClr val="000000"/>
                </a:solidFill>
                <a:prstDash val="solid"/>
              </a:ln>
            </c:spPr>
          </c:dPt>
          <c:dPt>
            <c:idx val="3"/>
            <c:spPr>
              <a:solidFill>
                <a:srgbClr val="3366FF"/>
              </a:solidFill>
              <a:ln w="12700">
                <a:solidFill>
                  <a:srgbClr val="000000"/>
                </a:solidFill>
                <a:prstDash val="solid"/>
              </a:ln>
            </c:spPr>
          </c:dPt>
          <c:dLbls>
            <c:dLbl>
              <c:idx val="1"/>
              <c:dLblPos val="bestFit"/>
              <c:showPercent val="1"/>
            </c:dLbl>
            <c:dLbl>
              <c:idx val="3"/>
              <c:dLblPos val="bestFit"/>
              <c:showPercent val="1"/>
            </c:dLbl>
            <c:numFmt formatCode="0%" sourceLinked="0"/>
            <c:spPr>
              <a:noFill/>
              <a:ln w="25400">
                <a:noFill/>
              </a:ln>
            </c:spPr>
            <c:txPr>
              <a:bodyPr/>
              <a:lstStyle/>
              <a:p>
                <a:pPr>
                  <a:defRPr lang="en-US" sz="350" b="0" i="0" u="none" strike="noStrike" baseline="0">
                    <a:solidFill>
                      <a:srgbClr val="000000"/>
                    </a:solidFill>
                    <a:latin typeface="Arial"/>
                    <a:ea typeface="Arial"/>
                    <a:cs typeface="Arial"/>
                  </a:defRPr>
                </a:pPr>
                <a:endParaRPr lang="en-US"/>
              </a:p>
            </c:txPr>
            <c:showPercent val="1"/>
            <c:showLeaderLines val="1"/>
          </c:dLbls>
          <c:val>
            <c:numRef>
              <c:f>[96]Graph!$E$6:$E$10</c:f>
              <c:numCache>
                <c:formatCode>General</c:formatCode>
                <c:ptCount val="5"/>
                <c:pt idx="0">
                  <c:v>39913493</c:v>
                </c:pt>
                <c:pt idx="1">
                  <c:v>1105628</c:v>
                </c:pt>
                <c:pt idx="2">
                  <c:v>4261387</c:v>
                </c:pt>
                <c:pt idx="3">
                  <c:v>2639020</c:v>
                </c:pt>
                <c:pt idx="4">
                  <c:v>18618709</c:v>
                </c:pt>
              </c:numCache>
            </c:numRef>
          </c:val>
        </c:ser>
        <c:dLbls>
          <c:showPercent val="1"/>
        </c:dLbls>
      </c:pie3DChart>
      <c:spPr>
        <a:noFill/>
        <a:ln w="25400">
          <a:noFill/>
        </a:ln>
      </c:spPr>
    </c:plotArea>
    <c:legend>
      <c:legendPos val="r"/>
      <c:spPr>
        <a:solidFill>
          <a:srgbClr val="FFFFFF"/>
        </a:solidFill>
        <a:ln w="3175">
          <a:solidFill>
            <a:srgbClr val="000000"/>
          </a:solidFill>
          <a:prstDash val="solid"/>
        </a:ln>
      </c:spPr>
      <c:txPr>
        <a:bodyPr/>
        <a:lstStyle/>
        <a:p>
          <a:pPr rtl="0">
            <a:defRPr lang="en-US" sz="29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400" b="1" i="0" u="none" strike="noStrike" baseline="0">
                <a:solidFill>
                  <a:srgbClr val="000000"/>
                </a:solidFill>
                <a:latin typeface="Arial"/>
                <a:ea typeface="Arial"/>
                <a:cs typeface="Arial"/>
              </a:defRPr>
            </a:pPr>
            <a:r>
              <a:rPr lang="en-US"/>
              <a:t>Staff Cost</a:t>
            </a:r>
          </a:p>
        </c:rich>
      </c:tx>
      <c:spPr>
        <a:noFill/>
        <a:ln w="25400">
          <a:noFill/>
        </a:ln>
      </c:spPr>
    </c:title>
    <c:view3D>
      <c:perspective val="0"/>
    </c:view3D>
    <c:plotArea>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Lbls>
            <c:numFmt formatCode="0%" sourceLinked="0"/>
            <c:spPr>
              <a:noFill/>
              <a:ln w="25400">
                <a:noFill/>
              </a:ln>
            </c:spPr>
            <c:txPr>
              <a:bodyPr/>
              <a:lstStyle/>
              <a:p>
                <a:pPr>
                  <a:defRPr lang="en-US" sz="350" b="0" i="0" u="none" strike="noStrike" baseline="0">
                    <a:solidFill>
                      <a:srgbClr val="000000"/>
                    </a:solidFill>
                    <a:latin typeface="Arial"/>
                    <a:ea typeface="Arial"/>
                    <a:cs typeface="Arial"/>
                  </a:defRPr>
                </a:pPr>
                <a:endParaRPr lang="en-US"/>
              </a:p>
            </c:txPr>
            <c:showPercent val="1"/>
            <c:showLeaderLines val="1"/>
          </c:dLbls>
          <c:val>
            <c:numRef>
              <c:f>[96]Graph!$E$6:$E$10</c:f>
              <c:numCache>
                <c:formatCode>General</c:formatCode>
                <c:ptCount val="5"/>
                <c:pt idx="0">
                  <c:v>39913493</c:v>
                </c:pt>
                <c:pt idx="1">
                  <c:v>1105628</c:v>
                </c:pt>
                <c:pt idx="2">
                  <c:v>4261387</c:v>
                </c:pt>
                <c:pt idx="3">
                  <c:v>2639020</c:v>
                </c:pt>
                <c:pt idx="4">
                  <c:v>18618709</c:v>
                </c:pt>
              </c:numCache>
            </c:numRef>
          </c:val>
        </c:ser>
        <c:dLbls>
          <c:showPercent val="1"/>
        </c:dLbls>
      </c:pie3DChart>
      <c:spPr>
        <a:noFill/>
        <a:ln w="25400">
          <a:noFill/>
        </a:ln>
      </c:spPr>
    </c:plotArea>
    <c:legend>
      <c:legendPos val="r"/>
      <c:spPr>
        <a:solidFill>
          <a:srgbClr val="FFFFFF"/>
        </a:solidFill>
        <a:ln w="3175">
          <a:solidFill>
            <a:srgbClr val="000000"/>
          </a:solidFill>
          <a:prstDash val="solid"/>
        </a:ln>
      </c:spPr>
      <c:txPr>
        <a:bodyPr/>
        <a:lstStyle/>
        <a:p>
          <a:pPr rtl="0">
            <a:defRPr lang="en-US" sz="29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250" b="1" i="0" u="sng" strike="noStrike" baseline="0">
                <a:solidFill>
                  <a:srgbClr val="000000"/>
                </a:solidFill>
                <a:latin typeface="Arial"/>
                <a:ea typeface="Arial"/>
                <a:cs typeface="Arial"/>
              </a:defRPr>
            </a:pPr>
            <a:r>
              <a:rPr lang="en-US"/>
              <a:t>Cost per Section</a:t>
            </a:r>
          </a:p>
        </c:rich>
      </c:tx>
      <c:spPr>
        <a:noFill/>
        <a:ln w="25400">
          <a:noFill/>
        </a:ln>
      </c:spPr>
    </c:title>
    <c:view3D>
      <c:rotX val="40"/>
      <c:hPercent val="110"/>
      <c:rotY val="147"/>
      <c:perspective val="0"/>
    </c:view3D>
    <c:plotArea>
      <c:layout/>
      <c:pie3DChart>
        <c:varyColors val="1"/>
        <c:ser>
          <c:idx val="0"/>
          <c:order val="0"/>
          <c:spPr>
            <a:solidFill>
              <a:srgbClr val="9999FF"/>
            </a:solidFill>
            <a:ln w="12700">
              <a:solidFill>
                <a:srgbClr val="000000"/>
              </a:solidFill>
              <a:prstDash val="solid"/>
            </a:ln>
          </c:spPr>
          <c:explosion val="25"/>
          <c:dLbls>
            <c:dLbl>
              <c:idx val="26"/>
              <c:dLblPos val="bestFit"/>
              <c:showPercent val="1"/>
            </c:dLbl>
            <c:numFmt formatCode="0%" sourceLinked="0"/>
            <c:spPr>
              <a:noFill/>
              <a:ln w="25400">
                <a:noFill/>
              </a:ln>
            </c:spPr>
            <c:txPr>
              <a:bodyPr/>
              <a:lstStyle/>
              <a:p>
                <a:pPr>
                  <a:defRPr lang="en-US" sz="100" b="0" i="0" u="none" strike="noStrike" baseline="0">
                    <a:solidFill>
                      <a:srgbClr val="000000"/>
                    </a:solidFill>
                    <a:latin typeface="Arial"/>
                    <a:ea typeface="Arial"/>
                    <a:cs typeface="Arial"/>
                  </a:defRPr>
                </a:pPr>
                <a:endParaRPr lang="en-US"/>
              </a:p>
            </c:txPr>
            <c:showPercent val="1"/>
            <c:showLeaderLines val="1"/>
          </c:dLbls>
          <c:cat>
            <c:numRef>
              <c:f>Sheet3!#REF!</c:f>
              <c:numCache>
                <c:formatCode>General</c:formatCode>
                <c:ptCount val="1"/>
                <c:pt idx="0">
                  <c:v>0</c:v>
                </c:pt>
              </c:numCache>
            </c:numRef>
          </c:cat>
          <c:val>
            <c:numRef>
              <c:f>Sheet3!#REF!</c:f>
              <c:numCache>
                <c:formatCode>General</c:formatCode>
                <c:ptCount val="1"/>
                <c:pt idx="0">
                  <c:v>0</c:v>
                </c:pt>
              </c:numCache>
            </c:numRef>
          </c:val>
        </c:ser>
        <c:dLbls>
          <c:showPercent val="1"/>
        </c:dLbls>
      </c:pie3DChart>
      <c:spPr>
        <a:noFill/>
        <a:ln w="25400">
          <a:noFill/>
        </a:ln>
      </c:spPr>
    </c:plotArea>
    <c:legend>
      <c:legendPos val="r"/>
      <c:layout>
        <c:manualLayout>
          <c:xMode val="edge"/>
          <c:yMode val="edge"/>
          <c:x val="0"/>
          <c:y val="0"/>
          <c:w val="0"/>
          <c:h val="0"/>
        </c:manualLayout>
      </c:layout>
      <c:spPr>
        <a:solidFill>
          <a:srgbClr val="FFFFFF"/>
        </a:solidFill>
        <a:ln w="3175">
          <a:solidFill>
            <a:srgbClr val="000000"/>
          </a:solidFill>
          <a:prstDash val="solid"/>
        </a:ln>
      </c:spPr>
      <c:txPr>
        <a:bodyPr/>
        <a:lstStyle/>
        <a:p>
          <a:pPr>
            <a:defRPr lang="en-US" sz="675"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1950" b="1" i="0" u="none" strike="noStrike" baseline="0">
                <a:solidFill>
                  <a:srgbClr val="000000"/>
                </a:solidFill>
                <a:latin typeface="Arial"/>
                <a:ea typeface="Arial"/>
                <a:cs typeface="Arial"/>
              </a:defRPr>
            </a:pPr>
            <a:r>
              <a:rPr lang="en-US"/>
              <a:t>Expenditure 2010/11
</a:t>
            </a:r>
          </a:p>
        </c:rich>
      </c:tx>
      <c:layout>
        <c:manualLayout>
          <c:xMode val="edge"/>
          <c:yMode val="edge"/>
          <c:x val="0.25368248772504753"/>
          <c:y val="1.643835616438356E-2"/>
        </c:manualLayout>
      </c:layout>
      <c:spPr>
        <a:noFill/>
        <a:ln w="25400">
          <a:noFill/>
        </a:ln>
      </c:spPr>
    </c:title>
    <c:plotArea>
      <c:layout>
        <c:manualLayout>
          <c:layoutTarget val="inner"/>
          <c:xMode val="edge"/>
          <c:yMode val="edge"/>
          <c:x val="0.37350375873015151"/>
          <c:y val="0.21917818918961141"/>
          <c:w val="0.58457826608949071"/>
          <c:h val="0.48493150684931507"/>
        </c:manualLayout>
      </c:layout>
      <c:barChart>
        <c:barDir val="col"/>
        <c:grouping val="clustered"/>
        <c:ser>
          <c:idx val="0"/>
          <c:order val="0"/>
          <c:tx>
            <c:strRef>
              <c:f>'ANNEXURE E'!$B$35:$B$36</c:f>
              <c:strCache>
                <c:ptCount val="1"/>
                <c:pt idx="0">
                  <c:v>Budget 2010/2011</c:v>
                </c:pt>
              </c:strCache>
            </c:strRef>
          </c:tx>
          <c:cat>
            <c:strRef>
              <c:f>'ANNEXURE E'!$A$37:$A$43</c:f>
              <c:strCache>
                <c:ptCount val="7"/>
                <c:pt idx="0">
                  <c:v>Employee/Councillors Related Costs</c:v>
                </c:pt>
                <c:pt idx="1">
                  <c:v>General Expenditure</c:v>
                </c:pt>
                <c:pt idx="2">
                  <c:v>Expenditure - Financial Services</c:v>
                </c:pt>
                <c:pt idx="3">
                  <c:v>Contracted Services</c:v>
                </c:pt>
                <c:pt idx="4">
                  <c:v>Repairs and Maintenance</c:v>
                </c:pt>
                <c:pt idx="5">
                  <c:v>Depreciation</c:v>
                </c:pt>
                <c:pt idx="6">
                  <c:v>Contributions to Provisions</c:v>
                </c:pt>
              </c:strCache>
            </c:strRef>
          </c:cat>
          <c:val>
            <c:numRef>
              <c:f>'ANNEXURE E'!$B$37:$B$43</c:f>
              <c:numCache>
                <c:formatCode>#,##0</c:formatCode>
                <c:ptCount val="7"/>
                <c:pt idx="0">
                  <c:v>246215177</c:v>
                </c:pt>
                <c:pt idx="1">
                  <c:v>64718438.129500002</c:v>
                </c:pt>
                <c:pt idx="2">
                  <c:v>5603872</c:v>
                </c:pt>
                <c:pt idx="3">
                  <c:v>21790325.383000001</c:v>
                </c:pt>
                <c:pt idx="4">
                  <c:v>5665423.3000000007</c:v>
                </c:pt>
                <c:pt idx="5">
                  <c:v>8000000</c:v>
                </c:pt>
                <c:pt idx="6">
                  <c:v>2000000</c:v>
                </c:pt>
              </c:numCache>
            </c:numRef>
          </c:val>
        </c:ser>
        <c:ser>
          <c:idx val="1"/>
          <c:order val="1"/>
          <c:tx>
            <c:strRef>
              <c:f>'ANNEXURE E'!$C$35:$C$36</c:f>
              <c:strCache>
                <c:ptCount val="1"/>
                <c:pt idx="0">
                  <c:v> Budget 2011/2012</c:v>
                </c:pt>
              </c:strCache>
            </c:strRef>
          </c:tx>
          <c:cat>
            <c:strRef>
              <c:f>'ANNEXURE E'!$A$37:$A$43</c:f>
              <c:strCache>
                <c:ptCount val="7"/>
                <c:pt idx="0">
                  <c:v>Employee/Councillors Related Costs</c:v>
                </c:pt>
                <c:pt idx="1">
                  <c:v>General Expenditure</c:v>
                </c:pt>
                <c:pt idx="2">
                  <c:v>Expenditure - Financial Services</c:v>
                </c:pt>
                <c:pt idx="3">
                  <c:v>Contracted Services</c:v>
                </c:pt>
                <c:pt idx="4">
                  <c:v>Repairs and Maintenance</c:v>
                </c:pt>
                <c:pt idx="5">
                  <c:v>Depreciation</c:v>
                </c:pt>
                <c:pt idx="6">
                  <c:v>Contributions to Provisions</c:v>
                </c:pt>
              </c:strCache>
            </c:strRef>
          </c:cat>
          <c:val>
            <c:numRef>
              <c:f>'ANNEXURE E'!$C$37:$C$43</c:f>
              <c:numCache>
                <c:formatCode>#,##0</c:formatCode>
                <c:ptCount val="7"/>
                <c:pt idx="0">
                  <c:v>246215177</c:v>
                </c:pt>
                <c:pt idx="1">
                  <c:v>71709339</c:v>
                </c:pt>
                <c:pt idx="2">
                  <c:v>5636676</c:v>
                </c:pt>
                <c:pt idx="3">
                  <c:v>25209126</c:v>
                </c:pt>
                <c:pt idx="4">
                  <c:v>4999560</c:v>
                </c:pt>
                <c:pt idx="5">
                  <c:v>15193552</c:v>
                </c:pt>
                <c:pt idx="6">
                  <c:v>2000000</c:v>
                </c:pt>
              </c:numCache>
            </c:numRef>
          </c:val>
        </c:ser>
        <c:gapWidth val="100"/>
        <c:axId val="170728448"/>
        <c:axId val="170742528"/>
      </c:barChart>
      <c:catAx>
        <c:axId val="170728448"/>
        <c:scaling>
          <c:orientation val="minMax"/>
        </c:scaling>
        <c:axPos val="b"/>
        <c:tickLblPos val="nextTo"/>
        <c:txPr>
          <a:bodyPr/>
          <a:lstStyle/>
          <a:p>
            <a:pPr>
              <a:defRPr lang="en-US" sz="800" baseline="0"/>
            </a:pPr>
            <a:endParaRPr lang="en-US"/>
          </a:p>
        </c:txPr>
        <c:crossAx val="170742528"/>
        <c:crosses val="autoZero"/>
        <c:auto val="1"/>
        <c:lblAlgn val="ctr"/>
        <c:lblOffset val="100"/>
      </c:catAx>
      <c:valAx>
        <c:axId val="170742528"/>
        <c:scaling>
          <c:orientation val="minMax"/>
        </c:scaling>
        <c:axPos val="l"/>
        <c:majorGridlines/>
        <c:numFmt formatCode="#,##0" sourceLinked="1"/>
        <c:tickLblPos val="nextTo"/>
        <c:txPr>
          <a:bodyPr/>
          <a:lstStyle/>
          <a:p>
            <a:pPr>
              <a:defRPr lang="en-US"/>
            </a:pPr>
            <a:endParaRPr lang="en-US"/>
          </a:p>
        </c:txPr>
        <c:crossAx val="170728448"/>
        <c:crosses val="autoZero"/>
        <c:crossBetween val="between"/>
      </c:valAx>
      <c:spPr>
        <a:noFill/>
        <a:ln w="25400">
          <a:noFill/>
        </a:ln>
      </c:spPr>
    </c:plotArea>
    <c:legend>
      <c:legendPos val="b"/>
      <c:layout>
        <c:manualLayout>
          <c:xMode val="edge"/>
          <c:yMode val="edge"/>
          <c:x val="8.517328677632395E-2"/>
          <c:y val="0.93005552130016511"/>
          <c:w val="0.75105113635621956"/>
          <c:h val="6.9944400480482033E-2"/>
        </c:manualLayout>
      </c:layout>
      <c:txPr>
        <a:bodyPr/>
        <a:lstStyle/>
        <a:p>
          <a:pPr>
            <a:defRPr lang="en-US"/>
          </a:pPr>
          <a:endParaRPr lang="en-US"/>
        </a:p>
      </c:txPr>
    </c:legend>
    <c:plotVisOnly val="1"/>
    <c:dispBlanksAs val="zero"/>
  </c:chart>
  <c:spPr>
    <a:gradFill rotWithShape="0">
      <a:gsLst>
        <a:gs pos="0">
          <a:srgbClr val="FFFFFF"/>
        </a:gs>
        <a:gs pos="100000">
          <a:srgbClr val="FFFF99"/>
        </a:gs>
      </a:gsLst>
      <a:lin ang="5400000" scaled="1"/>
    </a:gradFill>
    <a:ln w="3175">
      <a:solidFill>
        <a:srgbClr val="000000"/>
      </a:solidFill>
      <a:prstDash val="solid"/>
    </a:ln>
  </c:spPr>
  <c:txPr>
    <a:bodyPr/>
    <a:lstStyle/>
    <a:p>
      <a:pPr>
        <a:defRPr sz="1625"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1925" b="1" i="0" u="none" strike="noStrike" baseline="0">
                <a:solidFill>
                  <a:srgbClr val="000000"/>
                </a:solidFill>
                <a:latin typeface="Arial"/>
                <a:ea typeface="Arial"/>
                <a:cs typeface="Arial"/>
              </a:defRPr>
            </a:pPr>
            <a:r>
              <a:rPr lang="en-US"/>
              <a:t>Income 2010/11</a:t>
            </a:r>
          </a:p>
        </c:rich>
      </c:tx>
      <c:layout>
        <c:manualLayout>
          <c:xMode val="edge"/>
          <c:yMode val="edge"/>
          <c:x val="0.31103696486100285"/>
          <c:y val="1.9723865877712476E-2"/>
        </c:manualLayout>
      </c:layout>
      <c:spPr>
        <a:noFill/>
        <a:ln w="25400">
          <a:noFill/>
        </a:ln>
      </c:spPr>
    </c:title>
    <c:plotArea>
      <c:layout>
        <c:manualLayout>
          <c:layoutTarget val="inner"/>
          <c:xMode val="edge"/>
          <c:yMode val="edge"/>
          <c:x val="0.32441498061163293"/>
          <c:y val="0.20512882635232726"/>
          <c:w val="0.45699865328852385"/>
          <c:h val="0.51159421640343283"/>
        </c:manualLayout>
      </c:layout>
      <c:barChart>
        <c:barDir val="col"/>
        <c:grouping val="clustered"/>
        <c:ser>
          <c:idx val="0"/>
          <c:order val="0"/>
          <c:tx>
            <c:strRef>
              <c:f>'ANNEXURE E'!$B$70:$B$71</c:f>
              <c:strCache>
                <c:ptCount val="1"/>
                <c:pt idx="0">
                  <c:v>Budget 2010/2011</c:v>
                </c:pt>
              </c:strCache>
            </c:strRef>
          </c:tx>
          <c:cat>
            <c:strRef>
              <c:f>'ANNEXURE E'!$A$72:$A$76</c:f>
              <c:strCache>
                <c:ptCount val="5"/>
                <c:pt idx="0">
                  <c:v>Tariff Charges </c:v>
                </c:pt>
                <c:pt idx="1">
                  <c:v>Government Grants and Subsidies</c:v>
                </c:pt>
                <c:pt idx="2">
                  <c:v>License Income</c:v>
                </c:pt>
                <c:pt idx="3">
                  <c:v>Interest on Investments</c:v>
                </c:pt>
                <c:pt idx="4">
                  <c:v>Other Income</c:v>
                </c:pt>
              </c:strCache>
            </c:strRef>
          </c:cat>
          <c:val>
            <c:numRef>
              <c:f>'ANNEXURE E'!$B$72:$B$76</c:f>
              <c:numCache>
                <c:formatCode>#,##0</c:formatCode>
                <c:ptCount val="5"/>
                <c:pt idx="0">
                  <c:v>7623240</c:v>
                </c:pt>
                <c:pt idx="1">
                  <c:v>277398000</c:v>
                </c:pt>
                <c:pt idx="2">
                  <c:v>58728000</c:v>
                </c:pt>
                <c:pt idx="3">
                  <c:v>7885260</c:v>
                </c:pt>
                <c:pt idx="4">
                  <c:v>16580371</c:v>
                </c:pt>
              </c:numCache>
            </c:numRef>
          </c:val>
        </c:ser>
        <c:ser>
          <c:idx val="1"/>
          <c:order val="1"/>
          <c:tx>
            <c:strRef>
              <c:f>'ANNEXURE E'!$C$70:$C$71</c:f>
              <c:strCache>
                <c:ptCount val="1"/>
                <c:pt idx="0">
                  <c:v> Budget 2011/2012</c:v>
                </c:pt>
              </c:strCache>
            </c:strRef>
          </c:tx>
          <c:cat>
            <c:strRef>
              <c:f>'ANNEXURE E'!$A$72:$A$76</c:f>
              <c:strCache>
                <c:ptCount val="5"/>
                <c:pt idx="0">
                  <c:v>Tariff Charges </c:v>
                </c:pt>
                <c:pt idx="1">
                  <c:v>Government Grants and Subsidies</c:v>
                </c:pt>
                <c:pt idx="2">
                  <c:v>License Income</c:v>
                </c:pt>
                <c:pt idx="3">
                  <c:v>Interest on Investments</c:v>
                </c:pt>
                <c:pt idx="4">
                  <c:v>Other Income</c:v>
                </c:pt>
              </c:strCache>
            </c:strRef>
          </c:cat>
          <c:val>
            <c:numRef>
              <c:f>'ANNEXURE E'!$C$72:$C$76</c:f>
              <c:numCache>
                <c:formatCode>#,##0</c:formatCode>
                <c:ptCount val="5"/>
                <c:pt idx="0">
                  <c:v>7625292</c:v>
                </c:pt>
                <c:pt idx="1">
                  <c:v>284594000</c:v>
                </c:pt>
                <c:pt idx="2">
                  <c:v>59562029</c:v>
                </c:pt>
                <c:pt idx="3">
                  <c:v>2939301</c:v>
                </c:pt>
                <c:pt idx="4">
                  <c:v>10195298</c:v>
                </c:pt>
              </c:numCache>
            </c:numRef>
          </c:val>
        </c:ser>
        <c:gapWidth val="100"/>
        <c:axId val="170771584"/>
        <c:axId val="170773120"/>
      </c:barChart>
      <c:catAx>
        <c:axId val="170771584"/>
        <c:scaling>
          <c:orientation val="minMax"/>
        </c:scaling>
        <c:axPos val="b"/>
        <c:tickLblPos val="nextTo"/>
        <c:txPr>
          <a:bodyPr/>
          <a:lstStyle/>
          <a:p>
            <a:pPr>
              <a:defRPr lang="en-US" sz="800" baseline="0"/>
            </a:pPr>
            <a:endParaRPr lang="en-US"/>
          </a:p>
        </c:txPr>
        <c:crossAx val="170773120"/>
        <c:crosses val="autoZero"/>
        <c:auto val="1"/>
        <c:lblAlgn val="ctr"/>
        <c:lblOffset val="100"/>
      </c:catAx>
      <c:valAx>
        <c:axId val="170773120"/>
        <c:scaling>
          <c:orientation val="minMax"/>
        </c:scaling>
        <c:axPos val="l"/>
        <c:majorGridlines/>
        <c:numFmt formatCode="#,##0" sourceLinked="1"/>
        <c:tickLblPos val="nextTo"/>
        <c:txPr>
          <a:bodyPr/>
          <a:lstStyle/>
          <a:p>
            <a:pPr>
              <a:defRPr lang="en-US"/>
            </a:pPr>
            <a:endParaRPr lang="en-US"/>
          </a:p>
        </c:txPr>
        <c:crossAx val="170771584"/>
        <c:crosses val="autoZero"/>
        <c:crossBetween val="between"/>
      </c:valAx>
      <c:spPr>
        <a:noFill/>
        <a:ln w="25400">
          <a:noFill/>
        </a:ln>
      </c:spPr>
    </c:plotArea>
    <c:legend>
      <c:legendPos val="r"/>
      <c:layout>
        <c:manualLayout>
          <c:xMode val="edge"/>
          <c:yMode val="edge"/>
          <c:x val="0.67685152607081212"/>
          <c:y val="0.10861296184130832"/>
          <c:w val="0.27795637052419131"/>
          <c:h val="9.3255066720345767E-2"/>
        </c:manualLayout>
      </c:layout>
      <c:txPr>
        <a:bodyPr/>
        <a:lstStyle/>
        <a:p>
          <a:pPr>
            <a:defRPr lang="en-US" sz="1000" baseline="0"/>
          </a:pPr>
          <a:endParaRPr lang="en-US"/>
        </a:p>
      </c:txPr>
    </c:legend>
    <c:plotVisOnly val="1"/>
    <c:dispBlanksAs val="zero"/>
  </c:chart>
  <c:spPr>
    <a:gradFill rotWithShape="0">
      <a:gsLst>
        <a:gs pos="0">
          <a:srgbClr val="FFFFFF"/>
        </a:gs>
        <a:gs pos="100000">
          <a:srgbClr val="CCFFFF"/>
        </a:gs>
      </a:gsLst>
      <a:lin ang="5400000" scaled="1"/>
    </a:gra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US" sz="1200" b="1" i="0" u="none" strike="noStrike" baseline="0">
                <a:solidFill>
                  <a:srgbClr val="000000"/>
                </a:solidFill>
                <a:latin typeface="Arial"/>
                <a:ea typeface="Arial"/>
                <a:cs typeface="Arial"/>
              </a:defRPr>
            </a:pPr>
            <a:r>
              <a:rPr lang="en-US"/>
              <a:t>Expenditure per Cluster 2010/11</a:t>
            </a:r>
          </a:p>
        </c:rich>
      </c:tx>
      <c:layout>
        <c:manualLayout>
          <c:xMode val="edge"/>
          <c:yMode val="edge"/>
          <c:x val="0.18716400140704295"/>
          <c:y val="2.659574468085148E-3"/>
        </c:manualLayout>
      </c:layout>
      <c:spPr>
        <a:noFill/>
        <a:ln w="25400">
          <a:noFill/>
        </a:ln>
      </c:spPr>
    </c:title>
    <c:plotArea>
      <c:layout>
        <c:manualLayout>
          <c:layoutTarget val="inner"/>
          <c:xMode val="edge"/>
          <c:yMode val="edge"/>
          <c:x val="0.19831730789749147"/>
          <c:y val="0.12637782953187188"/>
          <c:w val="0.73168410046305365"/>
          <c:h val="0.61895308861040665"/>
        </c:manualLayout>
      </c:layout>
      <c:barChart>
        <c:barDir val="col"/>
        <c:grouping val="clustered"/>
        <c:ser>
          <c:idx val="0"/>
          <c:order val="0"/>
          <c:tx>
            <c:strRef>
              <c:f>'ANNEXURE E'!$B$111:$B$112</c:f>
              <c:strCache>
                <c:ptCount val="1"/>
                <c:pt idx="0">
                  <c:v>Budget 2010/2011</c:v>
                </c:pt>
              </c:strCache>
            </c:strRef>
          </c:tx>
          <c:cat>
            <c:strRef>
              <c:f>'ANNEXURE E'!$A$113:$A$120</c:f>
              <c:strCache>
                <c:ptCount val="8"/>
                <c:pt idx="0">
                  <c:v>Political Offices</c:v>
                </c:pt>
                <c:pt idx="1">
                  <c:v>Municipal Manager's office</c:v>
                </c:pt>
                <c:pt idx="2">
                  <c:v>Finance Cluster</c:v>
                </c:pt>
                <c:pt idx="3">
                  <c:v>Corporate Services</c:v>
                </c:pt>
                <c:pt idx="4">
                  <c:v>TIE</c:v>
                </c:pt>
                <c:pt idx="5">
                  <c:v>Community Safety &amp; SRAC</c:v>
                </c:pt>
                <c:pt idx="6">
                  <c:v>SPED</c:v>
                </c:pt>
                <c:pt idx="7">
                  <c:v>Health &amp; Social Development</c:v>
                </c:pt>
              </c:strCache>
            </c:strRef>
          </c:cat>
          <c:val>
            <c:numRef>
              <c:f>'ANNEXURE E'!$B$113:$B$120</c:f>
              <c:numCache>
                <c:formatCode>#,##0</c:formatCode>
                <c:ptCount val="8"/>
                <c:pt idx="0">
                  <c:v>27617717</c:v>
                </c:pt>
                <c:pt idx="1">
                  <c:v>15553067</c:v>
                </c:pt>
                <c:pt idx="2">
                  <c:v>31507346</c:v>
                </c:pt>
                <c:pt idx="3">
                  <c:v>113030795</c:v>
                </c:pt>
                <c:pt idx="4">
                  <c:v>57142879</c:v>
                </c:pt>
                <c:pt idx="5">
                  <c:v>0</c:v>
                </c:pt>
                <c:pt idx="6">
                  <c:v>23297273</c:v>
                </c:pt>
                <c:pt idx="7">
                  <c:v>93117601</c:v>
                </c:pt>
              </c:numCache>
            </c:numRef>
          </c:val>
        </c:ser>
        <c:ser>
          <c:idx val="1"/>
          <c:order val="1"/>
          <c:tx>
            <c:strRef>
              <c:f>'ANNEXURE E'!$C$111:$C$112</c:f>
              <c:strCache>
                <c:ptCount val="1"/>
                <c:pt idx="0">
                  <c:v> Budget 2011/2012</c:v>
                </c:pt>
              </c:strCache>
            </c:strRef>
          </c:tx>
          <c:spPr>
            <a:solidFill>
              <a:srgbClr val="92D050"/>
            </a:solidFill>
            <a:ln>
              <a:solidFill>
                <a:srgbClr val="FFFF00"/>
              </a:solidFill>
            </a:ln>
          </c:spPr>
          <c:cat>
            <c:strRef>
              <c:f>'ANNEXURE E'!$A$113:$A$120</c:f>
              <c:strCache>
                <c:ptCount val="8"/>
                <c:pt idx="0">
                  <c:v>Political Offices</c:v>
                </c:pt>
                <c:pt idx="1">
                  <c:v>Municipal Manager's office</c:v>
                </c:pt>
                <c:pt idx="2">
                  <c:v>Finance Cluster</c:v>
                </c:pt>
                <c:pt idx="3">
                  <c:v>Corporate Services</c:v>
                </c:pt>
                <c:pt idx="4">
                  <c:v>TIE</c:v>
                </c:pt>
                <c:pt idx="5">
                  <c:v>Community Safety &amp; SRAC</c:v>
                </c:pt>
                <c:pt idx="6">
                  <c:v>SPED</c:v>
                </c:pt>
                <c:pt idx="7">
                  <c:v>Health &amp; Social Development</c:v>
                </c:pt>
              </c:strCache>
            </c:strRef>
          </c:cat>
          <c:val>
            <c:numRef>
              <c:f>'ANNEXURE E'!$C$113:$C$120</c:f>
              <c:numCache>
                <c:formatCode>#,##0</c:formatCode>
                <c:ptCount val="8"/>
                <c:pt idx="0">
                  <c:v>28171757</c:v>
                </c:pt>
                <c:pt idx="1">
                  <c:v>9514954</c:v>
                </c:pt>
                <c:pt idx="2">
                  <c:v>36698499</c:v>
                </c:pt>
                <c:pt idx="3">
                  <c:v>107919832</c:v>
                </c:pt>
                <c:pt idx="4">
                  <c:v>70573737</c:v>
                </c:pt>
                <c:pt idx="5">
                  <c:v>21169203</c:v>
                </c:pt>
                <c:pt idx="6">
                  <c:v>22149082</c:v>
                </c:pt>
                <c:pt idx="7">
                  <c:v>74766366</c:v>
                </c:pt>
              </c:numCache>
            </c:numRef>
          </c:val>
        </c:ser>
        <c:gapWidth val="100"/>
        <c:axId val="170814464"/>
        <c:axId val="170828544"/>
      </c:barChart>
      <c:catAx>
        <c:axId val="170814464"/>
        <c:scaling>
          <c:orientation val="minMax"/>
        </c:scaling>
        <c:axPos val="b"/>
        <c:tickLblPos val="nextTo"/>
        <c:txPr>
          <a:bodyPr/>
          <a:lstStyle/>
          <a:p>
            <a:pPr>
              <a:defRPr lang="en-US" sz="800" baseline="0"/>
            </a:pPr>
            <a:endParaRPr lang="en-US"/>
          </a:p>
        </c:txPr>
        <c:crossAx val="170828544"/>
        <c:crosses val="autoZero"/>
        <c:auto val="1"/>
        <c:lblAlgn val="ctr"/>
        <c:lblOffset val="100"/>
      </c:catAx>
      <c:valAx>
        <c:axId val="170828544"/>
        <c:scaling>
          <c:orientation val="minMax"/>
        </c:scaling>
        <c:axPos val="l"/>
        <c:majorGridlines/>
        <c:numFmt formatCode="#,##0" sourceLinked="1"/>
        <c:tickLblPos val="nextTo"/>
        <c:txPr>
          <a:bodyPr/>
          <a:lstStyle/>
          <a:p>
            <a:pPr>
              <a:defRPr lang="en-US"/>
            </a:pPr>
            <a:endParaRPr lang="en-US"/>
          </a:p>
        </c:txPr>
        <c:crossAx val="170814464"/>
        <c:crosses val="autoZero"/>
        <c:crossBetween val="between"/>
      </c:valAx>
      <c:spPr>
        <a:noFill/>
        <a:ln w="25400">
          <a:noFill/>
        </a:ln>
      </c:spPr>
    </c:plotArea>
    <c:legend>
      <c:legendPos val="b"/>
      <c:txPr>
        <a:bodyPr/>
        <a:lstStyle/>
        <a:p>
          <a:pPr>
            <a:defRPr lang="en-US"/>
          </a:pPr>
          <a:endParaRPr lang="en-US"/>
        </a:p>
      </c:txPr>
    </c:legend>
    <c:plotVisOnly val="1"/>
    <c:dispBlanksAs val="zero"/>
  </c:chart>
  <c:spPr>
    <a:gradFill rotWithShape="0">
      <a:gsLst>
        <a:gs pos="0">
          <a:srgbClr val="FFFFFF"/>
        </a:gs>
        <a:gs pos="100000">
          <a:srgbClr val="FF8080"/>
        </a:gs>
      </a:gsLst>
      <a:lin ang="5400000" scaled="1"/>
    </a:gradFill>
    <a:ln w="3175">
      <a:solidFill>
        <a:srgbClr val="000000"/>
      </a:solidFill>
      <a:prstDash val="solid"/>
    </a:ln>
    <a:scene3d>
      <a:camera prst="orthographicFront"/>
      <a:lightRig rig="threePt" dir="t"/>
    </a:scene3d>
    <a:sp3d prstMaterial="dkEdge"/>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view3D>
      <c:rAngAx val="1"/>
    </c:view3D>
    <c:plotArea>
      <c:layout>
        <c:manualLayout>
          <c:layoutTarget val="inner"/>
          <c:xMode val="edge"/>
          <c:yMode val="edge"/>
          <c:x val="0.14741795698356541"/>
          <c:y val="6.7304157513226423E-2"/>
          <c:w val="0.66599482111716646"/>
          <c:h val="0.48715720879717622"/>
        </c:manualLayout>
      </c:layout>
      <c:bar3DChart>
        <c:barDir val="col"/>
        <c:grouping val="clustered"/>
        <c:ser>
          <c:idx val="0"/>
          <c:order val="0"/>
          <c:tx>
            <c:strRef>
              <c:f>'ANNEXURE E'!$B$7</c:f>
              <c:strCache>
                <c:ptCount val="1"/>
                <c:pt idx="0">
                  <c:v>2010/2011</c:v>
                </c:pt>
              </c:strCache>
            </c:strRef>
          </c:tx>
          <c:cat>
            <c:strRef>
              <c:f>'ANNEXURE E'!$A$8:$A$13</c:f>
              <c:strCache>
                <c:ptCount val="6"/>
                <c:pt idx="0">
                  <c:v>Basic Salaries &amp; Provision for Vacancies</c:v>
                </c:pt>
                <c:pt idx="1">
                  <c:v>Housing Subsidy</c:v>
                </c:pt>
                <c:pt idx="2">
                  <c:v>Leave Bonus</c:v>
                </c:pt>
                <c:pt idx="3">
                  <c:v>Overtime</c:v>
                </c:pt>
                <c:pt idx="4">
                  <c:v>Councilor's Salaries</c:v>
                </c:pt>
                <c:pt idx="5">
                  <c:v>Other Benefits</c:v>
                </c:pt>
              </c:strCache>
            </c:strRef>
          </c:cat>
          <c:val>
            <c:numRef>
              <c:f>'ANNEXURE E'!$B$8:$B$13</c:f>
              <c:numCache>
                <c:formatCode>#,##0</c:formatCode>
                <c:ptCount val="6"/>
                <c:pt idx="0">
                  <c:v>154829186</c:v>
                </c:pt>
                <c:pt idx="1">
                  <c:v>1282400</c:v>
                </c:pt>
                <c:pt idx="2">
                  <c:v>11250824</c:v>
                </c:pt>
                <c:pt idx="3">
                  <c:v>10477541</c:v>
                </c:pt>
                <c:pt idx="4">
                  <c:v>8866449</c:v>
                </c:pt>
                <c:pt idx="5">
                  <c:v>59508777</c:v>
                </c:pt>
              </c:numCache>
            </c:numRef>
          </c:val>
        </c:ser>
        <c:ser>
          <c:idx val="1"/>
          <c:order val="1"/>
          <c:tx>
            <c:strRef>
              <c:f>'ANNEXURE E'!$C$7</c:f>
              <c:strCache>
                <c:ptCount val="1"/>
                <c:pt idx="0">
                  <c:v>2011/2012</c:v>
                </c:pt>
              </c:strCache>
            </c:strRef>
          </c:tx>
          <c:cat>
            <c:strRef>
              <c:f>'ANNEXURE E'!$A$8:$A$13</c:f>
              <c:strCache>
                <c:ptCount val="6"/>
                <c:pt idx="0">
                  <c:v>Basic Salaries &amp; Provision for Vacancies</c:v>
                </c:pt>
                <c:pt idx="1">
                  <c:v>Housing Subsidy</c:v>
                </c:pt>
                <c:pt idx="2">
                  <c:v>Leave Bonus</c:v>
                </c:pt>
                <c:pt idx="3">
                  <c:v>Overtime</c:v>
                </c:pt>
                <c:pt idx="4">
                  <c:v>Councilor's Salaries</c:v>
                </c:pt>
                <c:pt idx="5">
                  <c:v>Other Benefits</c:v>
                </c:pt>
              </c:strCache>
            </c:strRef>
          </c:cat>
          <c:val>
            <c:numRef>
              <c:f>'ANNEXURE E'!$C$8:$C$13</c:f>
              <c:numCache>
                <c:formatCode>#,##0</c:formatCode>
                <c:ptCount val="6"/>
                <c:pt idx="0">
                  <c:v>154829186</c:v>
                </c:pt>
                <c:pt idx="1">
                  <c:v>1282400</c:v>
                </c:pt>
                <c:pt idx="2">
                  <c:v>11250824</c:v>
                </c:pt>
                <c:pt idx="3">
                  <c:v>10477541</c:v>
                </c:pt>
                <c:pt idx="4">
                  <c:v>8866449</c:v>
                </c:pt>
                <c:pt idx="5">
                  <c:v>59508777</c:v>
                </c:pt>
              </c:numCache>
            </c:numRef>
          </c:val>
        </c:ser>
        <c:shape val="box"/>
        <c:axId val="170853888"/>
        <c:axId val="170855424"/>
        <c:axId val="0"/>
      </c:bar3DChart>
      <c:catAx>
        <c:axId val="170853888"/>
        <c:scaling>
          <c:orientation val="minMax"/>
        </c:scaling>
        <c:axPos val="b"/>
        <c:tickLblPos val="nextTo"/>
        <c:txPr>
          <a:bodyPr/>
          <a:lstStyle/>
          <a:p>
            <a:pPr>
              <a:defRPr lang="en-US"/>
            </a:pPr>
            <a:endParaRPr lang="en-US"/>
          </a:p>
        </c:txPr>
        <c:crossAx val="170855424"/>
        <c:crosses val="autoZero"/>
        <c:auto val="1"/>
        <c:lblAlgn val="ctr"/>
        <c:lblOffset val="100"/>
      </c:catAx>
      <c:valAx>
        <c:axId val="170855424"/>
        <c:scaling>
          <c:orientation val="minMax"/>
        </c:scaling>
        <c:axPos val="l"/>
        <c:majorGridlines/>
        <c:numFmt formatCode="#,##0" sourceLinked="1"/>
        <c:tickLblPos val="nextTo"/>
        <c:txPr>
          <a:bodyPr/>
          <a:lstStyle/>
          <a:p>
            <a:pPr>
              <a:defRPr lang="en-US"/>
            </a:pPr>
            <a:endParaRPr lang="en-US"/>
          </a:p>
        </c:txPr>
        <c:crossAx val="170853888"/>
        <c:crosses val="autoZero"/>
        <c:crossBetween val="between"/>
      </c:valAx>
    </c:plotArea>
    <c:legend>
      <c:legendPos val="r"/>
      <c:txPr>
        <a:bodyPr/>
        <a:lstStyle/>
        <a:p>
          <a:pPr>
            <a:defRPr lang="en-US"/>
          </a:pPr>
          <a:endParaRPr lang="en-US"/>
        </a:p>
      </c:txPr>
    </c:legend>
    <c:plotVisOnly val="1"/>
    <c:dispBlanksAs val="gap"/>
  </c:chart>
  <c:spPr>
    <a:gradFill>
      <a:gsLst>
        <a:gs pos="0">
          <a:srgbClr val="3399FF"/>
        </a:gs>
        <a:gs pos="16000">
          <a:srgbClr val="00CCCC"/>
        </a:gs>
        <a:gs pos="47000">
          <a:srgbClr val="9999FF"/>
        </a:gs>
        <a:gs pos="60001">
          <a:srgbClr val="2E6792"/>
        </a:gs>
        <a:gs pos="71001">
          <a:srgbClr val="3333CC"/>
        </a:gs>
        <a:gs pos="81000">
          <a:srgbClr val="1170FF"/>
        </a:gs>
        <a:gs pos="100000">
          <a:srgbClr val="006699"/>
        </a:gs>
      </a:gsLst>
      <a:lin ang="5400000" scaled="0"/>
    </a:gradFill>
  </c:spPr>
  <c:printSettings>
    <c:headerFooter/>
    <c:pageMargins b="0.75000000000000733" l="0.70000000000000062" r="0.70000000000000062" t="0.750000000000007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3</xdr:col>
      <xdr:colOff>0</xdr:colOff>
      <xdr:row>14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46</xdr:row>
      <xdr:rowOff>0</xdr:rowOff>
    </xdr:from>
    <xdr:to>
      <xdr:col>1</xdr:col>
      <xdr:colOff>0</xdr:colOff>
      <xdr:row>46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14</xdr:row>
      <xdr:rowOff>0</xdr:rowOff>
    </xdr:from>
    <xdr:to>
      <xdr:col>3</xdr:col>
      <xdr:colOff>0</xdr:colOff>
      <xdr:row>14</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14</xdr:row>
      <xdr:rowOff>0</xdr:rowOff>
    </xdr:from>
    <xdr:to>
      <xdr:col>3</xdr:col>
      <xdr:colOff>0</xdr:colOff>
      <xdr:row>14</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148</xdr:row>
      <xdr:rowOff>0</xdr:rowOff>
    </xdr:from>
    <xdr:to>
      <xdr:col>3</xdr:col>
      <xdr:colOff>0</xdr:colOff>
      <xdr:row>148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46</xdr:row>
      <xdr:rowOff>114301</xdr:rowOff>
    </xdr:from>
    <xdr:to>
      <xdr:col>6</xdr:col>
      <xdr:colOff>66674</xdr:colOff>
      <xdr:row>67</xdr:row>
      <xdr:rowOff>152400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80</xdr:row>
      <xdr:rowOff>9525</xdr:rowOff>
    </xdr:from>
    <xdr:to>
      <xdr:col>4</xdr:col>
      <xdr:colOff>447675</xdr:colOff>
      <xdr:row>105</xdr:row>
      <xdr:rowOff>76200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122</xdr:row>
      <xdr:rowOff>104775</xdr:rowOff>
    </xdr:from>
    <xdr:to>
      <xdr:col>4</xdr:col>
      <xdr:colOff>28575</xdr:colOff>
      <xdr:row>145</xdr:row>
      <xdr:rowOff>9525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142875</xdr:colOff>
      <xdr:row>14</xdr:row>
      <xdr:rowOff>66674</xdr:rowOff>
    </xdr:from>
    <xdr:to>
      <xdr:col>4</xdr:col>
      <xdr:colOff>85725</xdr:colOff>
      <xdr:row>30</xdr:row>
      <xdr:rowOff>47624</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1114424</xdr:colOff>
      <xdr:row>10</xdr:row>
      <xdr:rowOff>57150</xdr:rowOff>
    </xdr:from>
    <xdr:to>
      <xdr:col>7</xdr:col>
      <xdr:colOff>847724</xdr:colOff>
      <xdr:row>31</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Charles%20Steyn/adjustment%20budget%20201011/CASHFLOW%2009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103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103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410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4103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103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104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105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1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4201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ARY%20BUDGET%2020111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4203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4204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4205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4206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4301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4302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4303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4401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4402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harles%20Steyn/BUDGET%202011_12/440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Charles%20Steyn/BUDGET%202011_12/SALARY%20BUDGET%2020111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4403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4403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44030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4404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4404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4404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4404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44040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4405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4405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101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44051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NANCE/Charles%20Steyn/BUDGET%202011_12/44051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44051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44052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44052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44052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44060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harles%20Steyn/BUDGET%202011_12/4407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NANCE/Charles%20Steyn/BUDGET%202011_12/44110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NANCE/Charles%20Steyn/BUDGET%202011_12/4411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10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4421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NANCE/Charles%20Steyn/BUDGET%202011_12/4421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4501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4501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4501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45010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45010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4502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NANCE/Charles%20Steyn/BUDGET%202011_12/45030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NANCE/Charles%20Steyn/BUDGET%202011_12/4503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1020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45030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NANCE/Charles%20Steyn/BUDGET%202011_12/45030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45040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4504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4504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45040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4504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4601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4602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4603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103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4603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4603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4603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46030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4701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4701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47010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4701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47010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4701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103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47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47010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4701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47011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48010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NANCE/Charles%20Steyn/BUDGET%202011_12/4802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480401.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480402.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48040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4805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1030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4805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48050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4805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NANCE/Charles%20Steyn/Adjustment%20ADJUSTMENT%20BUDGET%202011_12/41050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NANCE/Charles%20Steyn/BUDGET%202011_12/INDICATIVE%20ALLOCATION.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INDICATIVE%20ALLOCATION.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E:\Budget%2005-06\MIDVAAL%20OPERATING%20BUDGET%202005-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4">
          <cell r="D4">
            <v>305674</v>
          </cell>
        </row>
        <row r="5">
          <cell r="D5">
            <v>8428823</v>
          </cell>
        </row>
        <row r="6">
          <cell r="D6">
            <v>141</v>
          </cell>
        </row>
        <row r="7">
          <cell r="D7">
            <v>5664190</v>
          </cell>
        </row>
        <row r="8">
          <cell r="D8">
            <v>42223033</v>
          </cell>
        </row>
        <row r="9">
          <cell r="D9">
            <v>252453877</v>
          </cell>
        </row>
        <row r="10">
          <cell r="D10">
            <v>1865007</v>
          </cell>
        </row>
        <row r="11">
          <cell r="D11">
            <v>13813333</v>
          </cell>
        </row>
        <row r="14">
          <cell r="D14">
            <v>-83247398</v>
          </cell>
        </row>
        <row r="15">
          <cell r="D15">
            <v>-198381839</v>
          </cell>
        </row>
        <row r="16">
          <cell r="D16">
            <v>-7672806</v>
          </cell>
        </row>
        <row r="17">
          <cell r="D17" t="str">
            <v xml:space="preserve">- </v>
          </cell>
        </row>
        <row r="19">
          <cell r="D19">
            <v>-317</v>
          </cell>
        </row>
        <row r="20">
          <cell r="D20">
            <v>-218918</v>
          </cell>
        </row>
        <row r="21">
          <cell r="D21">
            <v>-7864470</v>
          </cell>
        </row>
        <row r="22">
          <cell r="D22">
            <v>-33919718</v>
          </cell>
        </row>
        <row r="23">
          <cell r="D23">
            <v>-20151737</v>
          </cell>
        </row>
      </sheetData>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9999</v>
          </cell>
        </row>
        <row r="63">
          <cell r="G63">
            <v>0</v>
          </cell>
        </row>
        <row r="64">
          <cell r="G64">
            <v>0</v>
          </cell>
        </row>
        <row r="65">
          <cell r="G65">
            <v>0</v>
          </cell>
        </row>
        <row r="66">
          <cell r="G66">
            <v>0</v>
          </cell>
        </row>
        <row r="67">
          <cell r="G67">
            <v>0</v>
          </cell>
        </row>
        <row r="68">
          <cell r="G68">
            <v>0</v>
          </cell>
        </row>
        <row r="69">
          <cell r="G69">
            <v>3800</v>
          </cell>
        </row>
        <row r="70">
          <cell r="G70">
            <v>5472</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5032</v>
          </cell>
        </row>
        <row r="85">
          <cell r="G85">
            <v>0</v>
          </cell>
        </row>
        <row r="86">
          <cell r="G86">
            <v>0</v>
          </cell>
        </row>
        <row r="87">
          <cell r="G87">
            <v>0</v>
          </cell>
        </row>
        <row r="88">
          <cell r="G88">
            <v>0</v>
          </cell>
        </row>
        <row r="89">
          <cell r="G89">
            <v>0</v>
          </cell>
        </row>
        <row r="90">
          <cell r="G90">
            <v>2937</v>
          </cell>
        </row>
        <row r="91">
          <cell r="G91">
            <v>0</v>
          </cell>
        </row>
        <row r="92">
          <cell r="G92">
            <v>2000</v>
          </cell>
        </row>
        <row r="93">
          <cell r="G93">
            <v>0</v>
          </cell>
        </row>
        <row r="94">
          <cell r="G94">
            <v>0</v>
          </cell>
        </row>
        <row r="95">
          <cell r="G95">
            <v>14216</v>
          </cell>
        </row>
        <row r="96">
          <cell r="G96">
            <v>0</v>
          </cell>
        </row>
        <row r="97">
          <cell r="G97">
            <v>5223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8500</v>
          </cell>
        </row>
        <row r="63">
          <cell r="G63">
            <v>0</v>
          </cell>
        </row>
        <row r="64">
          <cell r="G64">
            <v>0</v>
          </cell>
        </row>
        <row r="65">
          <cell r="G65">
            <v>0</v>
          </cell>
        </row>
        <row r="66">
          <cell r="G66">
            <v>0</v>
          </cell>
        </row>
        <row r="67">
          <cell r="G67">
            <v>0</v>
          </cell>
        </row>
        <row r="68">
          <cell r="G68">
            <v>0</v>
          </cell>
        </row>
        <row r="69">
          <cell r="G69">
            <v>1170</v>
          </cell>
        </row>
        <row r="70">
          <cell r="G70">
            <v>10175</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2026</v>
          </cell>
        </row>
        <row r="85">
          <cell r="G85">
            <v>0</v>
          </cell>
        </row>
        <row r="86">
          <cell r="G86">
            <v>0</v>
          </cell>
        </row>
        <row r="87">
          <cell r="G87">
            <v>0</v>
          </cell>
        </row>
        <row r="88">
          <cell r="G88">
            <v>0</v>
          </cell>
        </row>
        <row r="89">
          <cell r="G89">
            <v>0</v>
          </cell>
        </row>
        <row r="90">
          <cell r="G90">
            <v>1500</v>
          </cell>
        </row>
        <row r="91">
          <cell r="G91">
            <v>0</v>
          </cell>
        </row>
        <row r="92">
          <cell r="G92">
            <v>2769</v>
          </cell>
        </row>
        <row r="93">
          <cell r="G93">
            <v>0</v>
          </cell>
        </row>
        <row r="94">
          <cell r="G94">
            <v>0</v>
          </cell>
        </row>
        <row r="95">
          <cell r="G95">
            <v>20983</v>
          </cell>
        </row>
        <row r="96">
          <cell r="G96">
            <v>0</v>
          </cell>
        </row>
        <row r="97">
          <cell r="G97">
            <v>4557</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8500</v>
          </cell>
        </row>
        <row r="63">
          <cell r="G63">
            <v>0</v>
          </cell>
        </row>
        <row r="64">
          <cell r="G64">
            <v>0</v>
          </cell>
        </row>
        <row r="65">
          <cell r="G65">
            <v>0</v>
          </cell>
        </row>
        <row r="66">
          <cell r="G66">
            <v>0</v>
          </cell>
        </row>
        <row r="67">
          <cell r="G67">
            <v>0</v>
          </cell>
        </row>
        <row r="68">
          <cell r="G68">
            <v>0</v>
          </cell>
        </row>
        <row r="69">
          <cell r="G69">
            <v>0</v>
          </cell>
        </row>
        <row r="70">
          <cell r="G70">
            <v>6000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8018</v>
          </cell>
        </row>
        <row r="85">
          <cell r="G85">
            <v>0</v>
          </cell>
        </row>
        <row r="86">
          <cell r="G86">
            <v>0</v>
          </cell>
        </row>
        <row r="87">
          <cell r="G87">
            <v>0</v>
          </cell>
        </row>
        <row r="88">
          <cell r="G88">
            <v>0</v>
          </cell>
        </row>
        <row r="89">
          <cell r="G89">
            <v>0</v>
          </cell>
        </row>
        <row r="90">
          <cell r="G90">
            <v>3000</v>
          </cell>
        </row>
        <row r="91">
          <cell r="G91">
            <v>0</v>
          </cell>
        </row>
        <row r="92">
          <cell r="G92">
            <v>1000</v>
          </cell>
        </row>
        <row r="93">
          <cell r="G93">
            <v>0</v>
          </cell>
        </row>
        <row r="94">
          <cell r="G94">
            <v>0</v>
          </cell>
        </row>
        <row r="95">
          <cell r="G95">
            <v>14073</v>
          </cell>
        </row>
        <row r="96">
          <cell r="G96">
            <v>0</v>
          </cell>
        </row>
        <row r="97">
          <cell r="G97">
            <v>6679</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8000</v>
          </cell>
        </row>
        <row r="63">
          <cell r="G63">
            <v>0</v>
          </cell>
        </row>
        <row r="64">
          <cell r="G64">
            <v>0</v>
          </cell>
        </row>
        <row r="65">
          <cell r="G65">
            <v>0</v>
          </cell>
        </row>
        <row r="66">
          <cell r="G66">
            <v>0</v>
          </cell>
        </row>
        <row r="67">
          <cell r="G67">
            <v>0</v>
          </cell>
        </row>
        <row r="68">
          <cell r="G68">
            <v>0</v>
          </cell>
        </row>
        <row r="69">
          <cell r="G69">
            <v>5000</v>
          </cell>
        </row>
        <row r="70">
          <cell r="G70">
            <v>4500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5500</v>
          </cell>
        </row>
        <row r="85">
          <cell r="G85">
            <v>0</v>
          </cell>
        </row>
        <row r="86">
          <cell r="G86">
            <v>0</v>
          </cell>
        </row>
        <row r="87">
          <cell r="G87">
            <v>0</v>
          </cell>
        </row>
        <row r="88">
          <cell r="G88">
            <v>0</v>
          </cell>
        </row>
        <row r="89">
          <cell r="G89">
            <v>0</v>
          </cell>
        </row>
        <row r="90">
          <cell r="G90">
            <v>6377</v>
          </cell>
        </row>
        <row r="91">
          <cell r="G91">
            <v>0</v>
          </cell>
        </row>
        <row r="92">
          <cell r="G92">
            <v>1459</v>
          </cell>
        </row>
        <row r="93">
          <cell r="G93">
            <v>0</v>
          </cell>
        </row>
        <row r="94">
          <cell r="G94">
            <v>0</v>
          </cell>
        </row>
        <row r="95">
          <cell r="G95">
            <v>15792</v>
          </cell>
        </row>
        <row r="96">
          <cell r="G96">
            <v>0</v>
          </cell>
        </row>
        <row r="97">
          <cell r="G97">
            <v>5444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15000</v>
          </cell>
        </row>
        <row r="63">
          <cell r="G63">
            <v>0</v>
          </cell>
        </row>
        <row r="64">
          <cell r="G64">
            <v>0</v>
          </cell>
        </row>
        <row r="65">
          <cell r="G65">
            <v>0</v>
          </cell>
        </row>
        <row r="66">
          <cell r="G66">
            <v>0</v>
          </cell>
        </row>
        <row r="67">
          <cell r="G67">
            <v>0</v>
          </cell>
        </row>
        <row r="68">
          <cell r="G68">
            <v>0</v>
          </cell>
        </row>
        <row r="69">
          <cell r="G69">
            <v>4200</v>
          </cell>
        </row>
        <row r="70">
          <cell r="G70">
            <v>5000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2799</v>
          </cell>
        </row>
        <row r="85">
          <cell r="G85">
            <v>0</v>
          </cell>
        </row>
        <row r="86">
          <cell r="G86">
            <v>0</v>
          </cell>
        </row>
        <row r="87">
          <cell r="G87">
            <v>0</v>
          </cell>
        </row>
        <row r="88">
          <cell r="G88">
            <v>0</v>
          </cell>
        </row>
        <row r="89">
          <cell r="G89">
            <v>0</v>
          </cell>
        </row>
        <row r="90">
          <cell r="G90">
            <v>5000</v>
          </cell>
        </row>
        <row r="91">
          <cell r="G91">
            <v>0</v>
          </cell>
        </row>
        <row r="92">
          <cell r="G92">
            <v>2000</v>
          </cell>
        </row>
        <row r="93">
          <cell r="G93">
            <v>0</v>
          </cell>
        </row>
        <row r="94">
          <cell r="G94">
            <v>0</v>
          </cell>
        </row>
        <row r="95">
          <cell r="G95">
            <v>16000</v>
          </cell>
        </row>
        <row r="96">
          <cell r="G96">
            <v>0</v>
          </cell>
        </row>
        <row r="97">
          <cell r="G97">
            <v>5133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6670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10800</v>
          </cell>
        </row>
        <row r="63">
          <cell r="G63">
            <v>0</v>
          </cell>
        </row>
        <row r="64">
          <cell r="G64">
            <v>66499</v>
          </cell>
        </row>
        <row r="65">
          <cell r="G65">
            <v>0</v>
          </cell>
        </row>
        <row r="66">
          <cell r="G66">
            <v>0</v>
          </cell>
        </row>
        <row r="67">
          <cell r="G67">
            <v>0</v>
          </cell>
        </row>
        <row r="68">
          <cell r="G68">
            <v>0</v>
          </cell>
        </row>
        <row r="69">
          <cell r="G69">
            <v>8000</v>
          </cell>
        </row>
        <row r="70">
          <cell r="G70">
            <v>12000</v>
          </cell>
        </row>
        <row r="71">
          <cell r="G71">
            <v>33409</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18627</v>
          </cell>
        </row>
        <row r="85">
          <cell r="G85">
            <v>0</v>
          </cell>
        </row>
        <row r="86">
          <cell r="G86">
            <v>0</v>
          </cell>
        </row>
        <row r="87">
          <cell r="G87">
            <v>0</v>
          </cell>
        </row>
        <row r="88">
          <cell r="G88">
            <v>33600</v>
          </cell>
        </row>
        <row r="89">
          <cell r="G89">
            <v>0</v>
          </cell>
        </row>
        <row r="90">
          <cell r="G90">
            <v>0</v>
          </cell>
        </row>
        <row r="91">
          <cell r="G91">
            <v>0</v>
          </cell>
        </row>
        <row r="92">
          <cell r="G92">
            <v>6984</v>
          </cell>
        </row>
        <row r="93">
          <cell r="G93">
            <v>0</v>
          </cell>
        </row>
        <row r="94">
          <cell r="G94">
            <v>0</v>
          </cell>
        </row>
        <row r="95">
          <cell r="G95">
            <v>66322</v>
          </cell>
        </row>
        <row r="96">
          <cell r="G96">
            <v>0</v>
          </cell>
        </row>
        <row r="97">
          <cell r="G97">
            <v>26036</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-4631</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499522</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25000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120000</v>
          </cell>
        </row>
        <row r="60">
          <cell r="G60">
            <v>0</v>
          </cell>
        </row>
        <row r="61">
          <cell r="G61">
            <v>0</v>
          </cell>
        </row>
        <row r="62">
          <cell r="G62">
            <v>49963</v>
          </cell>
        </row>
        <row r="63">
          <cell r="G63">
            <v>96000</v>
          </cell>
        </row>
        <row r="64">
          <cell r="G64">
            <v>24000</v>
          </cell>
        </row>
        <row r="65">
          <cell r="G65">
            <v>126222</v>
          </cell>
        </row>
        <row r="66">
          <cell r="G66">
            <v>0</v>
          </cell>
        </row>
        <row r="67">
          <cell r="G67">
            <v>0</v>
          </cell>
        </row>
        <row r="68">
          <cell r="G68">
            <v>0</v>
          </cell>
        </row>
        <row r="69">
          <cell r="G69">
            <v>11904</v>
          </cell>
        </row>
        <row r="70">
          <cell r="G70">
            <v>12797</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7777</v>
          </cell>
        </row>
        <row r="85">
          <cell r="G85">
            <v>0</v>
          </cell>
        </row>
        <row r="86">
          <cell r="G86">
            <v>0</v>
          </cell>
        </row>
        <row r="87">
          <cell r="G87">
            <v>0</v>
          </cell>
        </row>
        <row r="88">
          <cell r="G88">
            <v>0</v>
          </cell>
        </row>
        <row r="89">
          <cell r="G89">
            <v>0</v>
          </cell>
        </row>
        <row r="90">
          <cell r="G90">
            <v>9019</v>
          </cell>
        </row>
        <row r="91">
          <cell r="G91">
            <v>2000</v>
          </cell>
        </row>
        <row r="92">
          <cell r="G92">
            <v>6000</v>
          </cell>
        </row>
        <row r="93">
          <cell r="G93">
            <v>0</v>
          </cell>
        </row>
        <row r="94">
          <cell r="G94">
            <v>0</v>
          </cell>
        </row>
        <row r="95">
          <cell r="G95">
            <v>12052</v>
          </cell>
        </row>
        <row r="96">
          <cell r="G96">
            <v>0</v>
          </cell>
        </row>
        <row r="97">
          <cell r="G97">
            <v>54890</v>
          </cell>
        </row>
        <row r="98">
          <cell r="G98">
            <v>12000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-309</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34421</v>
          </cell>
        </row>
        <row r="63">
          <cell r="G63">
            <v>0</v>
          </cell>
        </row>
        <row r="64">
          <cell r="G64">
            <v>0</v>
          </cell>
        </row>
        <row r="65">
          <cell r="G65">
            <v>0</v>
          </cell>
        </row>
        <row r="66">
          <cell r="G66">
            <v>0</v>
          </cell>
        </row>
        <row r="67">
          <cell r="G67">
            <v>0</v>
          </cell>
        </row>
        <row r="68">
          <cell r="G68">
            <v>0</v>
          </cell>
        </row>
        <row r="69">
          <cell r="G69">
            <v>2500</v>
          </cell>
        </row>
        <row r="70">
          <cell r="G70">
            <v>8717</v>
          </cell>
        </row>
        <row r="71">
          <cell r="G71">
            <v>5405</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12629</v>
          </cell>
        </row>
        <row r="85">
          <cell r="G85">
            <v>0</v>
          </cell>
        </row>
        <row r="86">
          <cell r="G86">
            <v>0</v>
          </cell>
        </row>
        <row r="87">
          <cell r="G87">
            <v>0</v>
          </cell>
        </row>
        <row r="88">
          <cell r="G88">
            <v>0</v>
          </cell>
        </row>
        <row r="89">
          <cell r="G89">
            <v>0</v>
          </cell>
        </row>
        <row r="90">
          <cell r="G90">
            <v>15000</v>
          </cell>
        </row>
        <row r="91">
          <cell r="G91">
            <v>0</v>
          </cell>
        </row>
        <row r="92">
          <cell r="G92">
            <v>3930</v>
          </cell>
        </row>
        <row r="93">
          <cell r="G93">
            <v>0</v>
          </cell>
        </row>
        <row r="94">
          <cell r="G94">
            <v>0</v>
          </cell>
        </row>
        <row r="95">
          <cell r="G95">
            <v>14833</v>
          </cell>
        </row>
        <row r="96">
          <cell r="G96">
            <v>0</v>
          </cell>
        </row>
        <row r="97">
          <cell r="G97">
            <v>17971</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4"/>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6790</v>
          </cell>
        </row>
        <row r="63">
          <cell r="G63">
            <v>0</v>
          </cell>
        </row>
        <row r="64">
          <cell r="G64">
            <v>244882</v>
          </cell>
        </row>
        <row r="65">
          <cell r="G65">
            <v>0</v>
          </cell>
        </row>
        <row r="66">
          <cell r="G66">
            <v>0</v>
          </cell>
        </row>
        <row r="67">
          <cell r="G67">
            <v>0</v>
          </cell>
        </row>
        <row r="68">
          <cell r="G68">
            <v>0</v>
          </cell>
        </row>
        <row r="69">
          <cell r="G69">
            <v>0</v>
          </cell>
        </row>
        <row r="70">
          <cell r="G70">
            <v>0</v>
          </cell>
        </row>
        <row r="71">
          <cell r="G71">
            <v>20000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7176</v>
          </cell>
        </row>
        <row r="96">
          <cell r="G96">
            <v>0</v>
          </cell>
        </row>
        <row r="97">
          <cell r="G97">
            <v>11166</v>
          </cell>
        </row>
        <row r="98">
          <cell r="G98">
            <v>10000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2680960</v>
          </cell>
        </row>
        <row r="54">
          <cell r="G54">
            <v>0</v>
          </cell>
        </row>
        <row r="55">
          <cell r="G55">
            <v>0</v>
          </cell>
        </row>
        <row r="56">
          <cell r="G56">
            <v>0</v>
          </cell>
        </row>
        <row r="57">
          <cell r="G57">
            <v>0</v>
          </cell>
        </row>
        <row r="58">
          <cell r="G58">
            <v>0</v>
          </cell>
        </row>
        <row r="59">
          <cell r="G59">
            <v>0</v>
          </cell>
        </row>
        <row r="60">
          <cell r="G60">
            <v>0</v>
          </cell>
        </row>
        <row r="61">
          <cell r="G61">
            <v>0</v>
          </cell>
        </row>
        <row r="62">
          <cell r="G62">
            <v>5710</v>
          </cell>
        </row>
        <row r="63">
          <cell r="G63">
            <v>0</v>
          </cell>
        </row>
        <row r="64">
          <cell r="G64">
            <v>5000</v>
          </cell>
        </row>
        <row r="65">
          <cell r="G65">
            <v>0</v>
          </cell>
        </row>
        <row r="66">
          <cell r="G66">
            <v>0</v>
          </cell>
        </row>
        <row r="67">
          <cell r="G67">
            <v>0</v>
          </cell>
        </row>
        <row r="68">
          <cell r="G68">
            <v>0</v>
          </cell>
        </row>
        <row r="69">
          <cell r="G69">
            <v>0</v>
          </cell>
        </row>
        <row r="70">
          <cell r="G70">
            <v>0</v>
          </cell>
        </row>
        <row r="71">
          <cell r="G71">
            <v>5056</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5000</v>
          </cell>
        </row>
        <row r="96">
          <cell r="G96">
            <v>0</v>
          </cell>
        </row>
        <row r="97">
          <cell r="G97">
            <v>8397</v>
          </cell>
        </row>
        <row r="98">
          <cell r="G98">
            <v>5000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157438</v>
          </cell>
        </row>
        <row r="60">
          <cell r="G60">
            <v>0</v>
          </cell>
        </row>
        <row r="61">
          <cell r="G61">
            <v>0</v>
          </cell>
        </row>
        <row r="62">
          <cell r="G62">
            <v>3000</v>
          </cell>
        </row>
        <row r="63">
          <cell r="G63">
            <v>0</v>
          </cell>
        </row>
        <row r="64">
          <cell r="G64">
            <v>3000</v>
          </cell>
        </row>
        <row r="65">
          <cell r="G65">
            <v>0</v>
          </cell>
        </row>
        <row r="66">
          <cell r="G66">
            <v>0</v>
          </cell>
        </row>
        <row r="67">
          <cell r="G67">
            <v>0</v>
          </cell>
        </row>
        <row r="68">
          <cell r="G68">
            <v>0</v>
          </cell>
        </row>
        <row r="69">
          <cell r="G69">
            <v>0</v>
          </cell>
        </row>
        <row r="70">
          <cell r="G70">
            <v>0</v>
          </cell>
        </row>
        <row r="71">
          <cell r="G71">
            <v>3000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3460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425600</v>
          </cell>
        </row>
        <row r="60">
          <cell r="G60">
            <v>0</v>
          </cell>
        </row>
        <row r="61">
          <cell r="G61">
            <v>0</v>
          </cell>
        </row>
        <row r="62">
          <cell r="G62">
            <v>6000</v>
          </cell>
        </row>
        <row r="63">
          <cell r="G63">
            <v>30000</v>
          </cell>
        </row>
        <row r="64">
          <cell r="G64">
            <v>20036</v>
          </cell>
        </row>
        <row r="65">
          <cell r="G65">
            <v>0</v>
          </cell>
        </row>
        <row r="66">
          <cell r="G66">
            <v>0</v>
          </cell>
        </row>
        <row r="67">
          <cell r="G67">
            <v>0</v>
          </cell>
        </row>
        <row r="68">
          <cell r="G68">
            <v>0</v>
          </cell>
        </row>
        <row r="69">
          <cell r="G69">
            <v>0</v>
          </cell>
        </row>
        <row r="70">
          <cell r="G70">
            <v>0</v>
          </cell>
        </row>
        <row r="71">
          <cell r="G71">
            <v>4500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15000</v>
          </cell>
        </row>
        <row r="92">
          <cell r="G92">
            <v>0</v>
          </cell>
        </row>
        <row r="93">
          <cell r="G93">
            <v>0</v>
          </cell>
        </row>
        <row r="94">
          <cell r="G94">
            <v>0</v>
          </cell>
        </row>
        <row r="95">
          <cell r="G95">
            <v>10315</v>
          </cell>
        </row>
        <row r="96">
          <cell r="G96">
            <v>0</v>
          </cell>
        </row>
        <row r="97">
          <cell r="G97">
            <v>8529</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8900</v>
          </cell>
        </row>
        <row r="63">
          <cell r="G63">
            <v>0</v>
          </cell>
        </row>
        <row r="64">
          <cell r="G64">
            <v>30000</v>
          </cell>
        </row>
        <row r="65">
          <cell r="G65">
            <v>0</v>
          </cell>
        </row>
        <row r="66">
          <cell r="G66">
            <v>0</v>
          </cell>
        </row>
        <row r="67">
          <cell r="G67">
            <v>0</v>
          </cell>
        </row>
        <row r="68">
          <cell r="G68">
            <v>0</v>
          </cell>
        </row>
        <row r="69">
          <cell r="G69">
            <v>4860</v>
          </cell>
        </row>
        <row r="70">
          <cell r="G70">
            <v>2000</v>
          </cell>
        </row>
        <row r="71">
          <cell r="G71">
            <v>20465</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1391156</v>
          </cell>
        </row>
        <row r="83">
          <cell r="G83">
            <v>0</v>
          </cell>
        </row>
        <row r="84">
          <cell r="G84">
            <v>5359</v>
          </cell>
        </row>
        <row r="85">
          <cell r="G85">
            <v>0</v>
          </cell>
        </row>
        <row r="86">
          <cell r="G86">
            <v>0</v>
          </cell>
        </row>
        <row r="87">
          <cell r="G87">
            <v>0</v>
          </cell>
        </row>
        <row r="88">
          <cell r="G88">
            <v>0</v>
          </cell>
        </row>
        <row r="89">
          <cell r="G89">
            <v>0</v>
          </cell>
        </row>
        <row r="90">
          <cell r="G90">
            <v>2000</v>
          </cell>
        </row>
        <row r="91">
          <cell r="G91">
            <v>0</v>
          </cell>
        </row>
        <row r="92">
          <cell r="G92">
            <v>0</v>
          </cell>
        </row>
        <row r="93">
          <cell r="G93">
            <v>0</v>
          </cell>
        </row>
        <row r="94">
          <cell r="G94">
            <v>0</v>
          </cell>
        </row>
        <row r="95">
          <cell r="G95">
            <v>45195</v>
          </cell>
        </row>
        <row r="96">
          <cell r="G96">
            <v>0</v>
          </cell>
        </row>
        <row r="97">
          <cell r="G97">
            <v>32473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-54524</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-2035</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130442</v>
          </cell>
        </row>
        <row r="57">
          <cell r="G57">
            <v>0</v>
          </cell>
        </row>
        <row r="58">
          <cell r="G58">
            <v>0</v>
          </cell>
        </row>
        <row r="59">
          <cell r="G59">
            <v>1500001</v>
          </cell>
        </row>
        <row r="60">
          <cell r="G60">
            <v>0</v>
          </cell>
        </row>
        <row r="61">
          <cell r="G61">
            <v>0</v>
          </cell>
        </row>
        <row r="62">
          <cell r="G62">
            <v>15400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252000</v>
          </cell>
        </row>
        <row r="75">
          <cell r="G75">
            <v>0</v>
          </cell>
        </row>
        <row r="76">
          <cell r="G76">
            <v>0</v>
          </cell>
        </row>
        <row r="77">
          <cell r="G77">
            <v>0</v>
          </cell>
        </row>
        <row r="78">
          <cell r="G78">
            <v>0</v>
          </cell>
        </row>
        <row r="79">
          <cell r="G79">
            <v>50000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28649</v>
          </cell>
        </row>
        <row r="91">
          <cell r="G91">
            <v>28212</v>
          </cell>
        </row>
        <row r="92">
          <cell r="G92">
            <v>6955</v>
          </cell>
        </row>
        <row r="93">
          <cell r="G93">
            <v>0</v>
          </cell>
        </row>
        <row r="94">
          <cell r="G94">
            <v>0</v>
          </cell>
        </row>
        <row r="95">
          <cell r="G95">
            <v>43241</v>
          </cell>
        </row>
        <row r="96">
          <cell r="G96">
            <v>0</v>
          </cell>
        </row>
        <row r="97">
          <cell r="G97">
            <v>34625</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1000000</v>
          </cell>
        </row>
        <row r="110">
          <cell r="G110">
            <v>2025997</v>
          </cell>
        </row>
        <row r="111">
          <cell r="G111">
            <v>127937</v>
          </cell>
        </row>
        <row r="112">
          <cell r="G112">
            <v>0</v>
          </cell>
        </row>
        <row r="113">
          <cell r="G113">
            <v>0</v>
          </cell>
        </row>
        <row r="114">
          <cell r="G114">
            <v>0</v>
          </cell>
        </row>
        <row r="115">
          <cell r="G115">
            <v>0</v>
          </cell>
        </row>
        <row r="116">
          <cell r="G116">
            <v>0</v>
          </cell>
        </row>
        <row r="117">
          <cell r="G117">
            <v>1895172</v>
          </cell>
        </row>
        <row r="123">
          <cell r="G123">
            <v>0</v>
          </cell>
        </row>
        <row r="124">
          <cell r="G124">
            <v>0</v>
          </cell>
        </row>
        <row r="125">
          <cell r="G125">
            <v>0</v>
          </cell>
        </row>
        <row r="126">
          <cell r="G126">
            <v>0</v>
          </cell>
        </row>
        <row r="130">
          <cell r="G130">
            <v>15193552</v>
          </cell>
        </row>
        <row r="134">
          <cell r="G134">
            <v>0</v>
          </cell>
        </row>
        <row r="135">
          <cell r="G135">
            <v>2000000</v>
          </cell>
        </row>
        <row r="143">
          <cell r="G143">
            <v>0</v>
          </cell>
        </row>
        <row r="144">
          <cell r="G144">
            <v>0</v>
          </cell>
        </row>
        <row r="148">
          <cell r="G148">
            <v>0</v>
          </cell>
        </row>
        <row r="149">
          <cell r="G149">
            <v>0</v>
          </cell>
        </row>
        <row r="150">
          <cell r="G150">
            <v>-220439000</v>
          </cell>
        </row>
        <row r="151">
          <cell r="G151">
            <v>-1995476</v>
          </cell>
        </row>
        <row r="155">
          <cell r="G155">
            <v>0</v>
          </cell>
        </row>
        <row r="156">
          <cell r="G156">
            <v>-2939301</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-182076</v>
          </cell>
        </row>
        <row r="176">
          <cell r="G176">
            <v>0</v>
          </cell>
        </row>
        <row r="177">
          <cell r="G177">
            <v>0</v>
          </cell>
        </row>
        <row r="178">
          <cell r="G178">
            <v>0</v>
          </cell>
        </row>
        <row r="179">
          <cell r="G179">
            <v>-180008</v>
          </cell>
        </row>
        <row r="180">
          <cell r="G180">
            <v>-15763</v>
          </cell>
        </row>
        <row r="181">
          <cell r="G181">
            <v>0</v>
          </cell>
        </row>
        <row r="182">
          <cell r="G182">
            <v>-13779</v>
          </cell>
        </row>
        <row r="183">
          <cell r="G183">
            <v>-52717</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578254</v>
          </cell>
        </row>
        <row r="55">
          <cell r="G55">
            <v>0</v>
          </cell>
        </row>
        <row r="56">
          <cell r="G56">
            <v>0</v>
          </cell>
        </row>
        <row r="57">
          <cell r="G57">
            <v>0</v>
          </cell>
        </row>
        <row r="58">
          <cell r="G58">
            <v>6000</v>
          </cell>
        </row>
        <row r="59">
          <cell r="G59">
            <v>297015</v>
          </cell>
        </row>
        <row r="60">
          <cell r="G60">
            <v>0</v>
          </cell>
        </row>
        <row r="61">
          <cell r="G61">
            <v>0</v>
          </cell>
        </row>
        <row r="62">
          <cell r="G62">
            <v>17000</v>
          </cell>
        </row>
        <row r="63">
          <cell r="G63">
            <v>0</v>
          </cell>
        </row>
        <row r="64">
          <cell r="G64">
            <v>24000</v>
          </cell>
        </row>
        <row r="65">
          <cell r="G65">
            <v>0</v>
          </cell>
        </row>
        <row r="66">
          <cell r="G66">
            <v>0</v>
          </cell>
        </row>
        <row r="67">
          <cell r="G67">
            <v>0</v>
          </cell>
        </row>
        <row r="68">
          <cell r="G68">
            <v>0</v>
          </cell>
        </row>
        <row r="69">
          <cell r="G69">
            <v>0</v>
          </cell>
        </row>
        <row r="70">
          <cell r="G70">
            <v>11994</v>
          </cell>
        </row>
        <row r="71">
          <cell r="G71">
            <v>14221</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30520</v>
          </cell>
        </row>
        <row r="91">
          <cell r="G91">
            <v>4995</v>
          </cell>
        </row>
        <row r="92">
          <cell r="G92">
            <v>5622</v>
          </cell>
        </row>
        <row r="93">
          <cell r="G93">
            <v>0</v>
          </cell>
        </row>
        <row r="94">
          <cell r="G94">
            <v>0</v>
          </cell>
        </row>
        <row r="95">
          <cell r="G95">
            <v>26312</v>
          </cell>
        </row>
        <row r="96">
          <cell r="G96">
            <v>0</v>
          </cell>
        </row>
        <row r="97">
          <cell r="G97">
            <v>28441</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-2393</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500000</v>
          </cell>
        </row>
        <row r="60">
          <cell r="G60">
            <v>0</v>
          </cell>
        </row>
        <row r="61">
          <cell r="G61">
            <v>0</v>
          </cell>
        </row>
        <row r="62">
          <cell r="G62">
            <v>11150</v>
          </cell>
        </row>
        <row r="63">
          <cell r="G63">
            <v>496775</v>
          </cell>
        </row>
        <row r="64">
          <cell r="G64">
            <v>216276</v>
          </cell>
        </row>
        <row r="65">
          <cell r="G65">
            <v>0</v>
          </cell>
        </row>
        <row r="66">
          <cell r="G66">
            <v>0</v>
          </cell>
        </row>
        <row r="67">
          <cell r="G67">
            <v>0</v>
          </cell>
        </row>
        <row r="68">
          <cell r="G68">
            <v>0</v>
          </cell>
        </row>
        <row r="69">
          <cell r="G69">
            <v>0</v>
          </cell>
        </row>
        <row r="70">
          <cell r="G70">
            <v>9513</v>
          </cell>
        </row>
        <row r="71">
          <cell r="G71">
            <v>51828</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64196</v>
          </cell>
        </row>
        <row r="85">
          <cell r="G85">
            <v>0</v>
          </cell>
        </row>
        <row r="86">
          <cell r="G86">
            <v>0</v>
          </cell>
        </row>
        <row r="87">
          <cell r="G87">
            <v>0</v>
          </cell>
        </row>
        <row r="88">
          <cell r="G88">
            <v>0</v>
          </cell>
        </row>
        <row r="89">
          <cell r="G89">
            <v>0</v>
          </cell>
        </row>
        <row r="90">
          <cell r="G90">
            <v>6360</v>
          </cell>
        </row>
        <row r="91">
          <cell r="G91">
            <v>0</v>
          </cell>
        </row>
        <row r="92">
          <cell r="G92">
            <v>2609</v>
          </cell>
        </row>
        <row r="93">
          <cell r="G93">
            <v>0</v>
          </cell>
        </row>
        <row r="94">
          <cell r="G94">
            <v>0</v>
          </cell>
        </row>
        <row r="95">
          <cell r="G95">
            <v>22476</v>
          </cell>
        </row>
        <row r="96">
          <cell r="G96">
            <v>0</v>
          </cell>
        </row>
        <row r="97">
          <cell r="G97">
            <v>36267</v>
          </cell>
        </row>
        <row r="98">
          <cell r="G98">
            <v>13430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-604</v>
          </cell>
        </row>
        <row r="183">
          <cell r="G183">
            <v>0</v>
          </cell>
        </row>
        <row r="198">
          <cell r="G198">
            <v>76103</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150000</v>
          </cell>
        </row>
        <row r="55">
          <cell r="G55">
            <v>0</v>
          </cell>
        </row>
        <row r="56">
          <cell r="G56">
            <v>0</v>
          </cell>
        </row>
        <row r="57">
          <cell r="G57">
            <v>0</v>
          </cell>
        </row>
        <row r="58">
          <cell r="G58">
            <v>70000</v>
          </cell>
        </row>
        <row r="59">
          <cell r="G59">
            <v>217868</v>
          </cell>
        </row>
        <row r="60">
          <cell r="G60">
            <v>0</v>
          </cell>
        </row>
        <row r="61">
          <cell r="G61">
            <v>0</v>
          </cell>
        </row>
        <row r="62">
          <cell r="G62">
            <v>0</v>
          </cell>
        </row>
        <row r="63">
          <cell r="G63">
            <v>0</v>
          </cell>
        </row>
        <row r="64">
          <cell r="G64">
            <v>150000</v>
          </cell>
        </row>
        <row r="65">
          <cell r="G65">
            <v>0</v>
          </cell>
        </row>
        <row r="66">
          <cell r="G66">
            <v>0</v>
          </cell>
        </row>
        <row r="67">
          <cell r="G67">
            <v>0</v>
          </cell>
        </row>
        <row r="68">
          <cell r="G68">
            <v>0</v>
          </cell>
        </row>
        <row r="69">
          <cell r="G69">
            <v>0</v>
          </cell>
        </row>
        <row r="70">
          <cell r="G70">
            <v>32000</v>
          </cell>
        </row>
        <row r="71">
          <cell r="G71">
            <v>52601</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1040</v>
          </cell>
        </row>
        <row r="85">
          <cell r="G85">
            <v>0</v>
          </cell>
        </row>
        <row r="86">
          <cell r="G86">
            <v>0</v>
          </cell>
        </row>
        <row r="87">
          <cell r="G87">
            <v>0</v>
          </cell>
        </row>
        <row r="88">
          <cell r="G88">
            <v>7875</v>
          </cell>
        </row>
        <row r="89">
          <cell r="G89">
            <v>0</v>
          </cell>
        </row>
        <row r="90">
          <cell r="G90">
            <v>60000</v>
          </cell>
        </row>
        <row r="91">
          <cell r="G91">
            <v>20000</v>
          </cell>
        </row>
        <row r="92">
          <cell r="G92">
            <v>60000</v>
          </cell>
        </row>
        <row r="93">
          <cell r="G93">
            <v>0</v>
          </cell>
        </row>
        <row r="94">
          <cell r="G94">
            <v>0</v>
          </cell>
        </row>
        <row r="95">
          <cell r="G95">
            <v>50000</v>
          </cell>
        </row>
        <row r="96">
          <cell r="G96">
            <v>0</v>
          </cell>
        </row>
        <row r="97">
          <cell r="G97">
            <v>73800</v>
          </cell>
        </row>
        <row r="98">
          <cell r="G98">
            <v>1500015</v>
          </cell>
        </row>
        <row r="99">
          <cell r="G99">
            <v>0</v>
          </cell>
        </row>
        <row r="100">
          <cell r="G100">
            <v>0</v>
          </cell>
        </row>
        <row r="101">
          <cell r="G101">
            <v>3000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148000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-1000000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-1024046</v>
          </cell>
        </row>
        <row r="182">
          <cell r="G182">
            <v>-7077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UD12"/>
      <sheetName val="Sheet1"/>
      <sheetName val="Sheet2"/>
      <sheetName val="Sheet3"/>
      <sheetName val="Sheet4"/>
    </sheetNames>
    <sheetDataSet>
      <sheetData sheetId="0"/>
      <sheetData sheetId="1"/>
      <sheetData sheetId="2"/>
      <sheetData sheetId="3"/>
      <sheetData sheetId="4">
        <row r="2">
          <cell r="B2" t="str">
            <v>4101011020002</v>
          </cell>
          <cell r="C2">
            <v>3208709.67</v>
          </cell>
          <cell r="D2">
            <v>3174543</v>
          </cell>
          <cell r="E2">
            <v>3208710</v>
          </cell>
        </row>
        <row r="3">
          <cell r="B3" t="str">
            <v>4101011020004</v>
          </cell>
          <cell r="C3">
            <v>0</v>
          </cell>
          <cell r="D3">
            <v>0</v>
          </cell>
          <cell r="E3">
            <v>0</v>
          </cell>
        </row>
        <row r="4">
          <cell r="B4" t="str">
            <v>4101011020005</v>
          </cell>
          <cell r="C4">
            <v>492</v>
          </cell>
          <cell r="D4">
            <v>487</v>
          </cell>
          <cell r="E4">
            <v>492</v>
          </cell>
        </row>
        <row r="5">
          <cell r="B5" t="str">
            <v>4101011020006</v>
          </cell>
          <cell r="C5">
            <v>113696.76</v>
          </cell>
          <cell r="D5">
            <v>112486</v>
          </cell>
          <cell r="E5">
            <v>113697</v>
          </cell>
        </row>
        <row r="6">
          <cell r="B6" t="str">
            <v>4101011020007</v>
          </cell>
          <cell r="C6">
            <v>0</v>
          </cell>
          <cell r="D6">
            <v>6925</v>
          </cell>
          <cell r="E6">
            <v>7000</v>
          </cell>
        </row>
        <row r="7">
          <cell r="B7" t="str">
            <v>4101011020010</v>
          </cell>
          <cell r="C7">
            <v>0</v>
          </cell>
          <cell r="D7">
            <v>0</v>
          </cell>
          <cell r="E7">
            <v>0</v>
          </cell>
        </row>
        <row r="8">
          <cell r="B8" t="str">
            <v>4101011020012</v>
          </cell>
          <cell r="C8">
            <v>384805.44</v>
          </cell>
          <cell r="D8">
            <v>380708</v>
          </cell>
          <cell r="E8">
            <v>384806</v>
          </cell>
        </row>
        <row r="9">
          <cell r="B9" t="str">
            <v>4101011020013</v>
          </cell>
          <cell r="C9">
            <v>16470.96</v>
          </cell>
          <cell r="D9">
            <v>16296</v>
          </cell>
          <cell r="E9">
            <v>16471</v>
          </cell>
        </row>
        <row r="10">
          <cell r="B10" t="str">
            <v>4101011030001</v>
          </cell>
          <cell r="C10">
            <v>27693.8</v>
          </cell>
          <cell r="D10">
            <v>27399</v>
          </cell>
          <cell r="E10">
            <v>27694</v>
          </cell>
        </row>
        <row r="11">
          <cell r="B11" t="str">
            <v>4101011030002</v>
          </cell>
          <cell r="C11">
            <v>160516.79999999999</v>
          </cell>
          <cell r="D11">
            <v>158808</v>
          </cell>
          <cell r="E11">
            <v>160517</v>
          </cell>
        </row>
        <row r="12">
          <cell r="B12" t="str">
            <v>4101011030003</v>
          </cell>
          <cell r="C12">
            <v>439194.44000000006</v>
          </cell>
          <cell r="D12">
            <v>434518</v>
          </cell>
          <cell r="E12">
            <v>439195</v>
          </cell>
        </row>
        <row r="13">
          <cell r="B13" t="str">
            <v>4101011040001</v>
          </cell>
          <cell r="C13">
            <v>475405.92</v>
          </cell>
          <cell r="D13">
            <v>470344</v>
          </cell>
          <cell r="E13">
            <v>475406</v>
          </cell>
        </row>
        <row r="14">
          <cell r="B14" t="str">
            <v>4101011040004</v>
          </cell>
          <cell r="C14">
            <v>71310.84</v>
          </cell>
          <cell r="D14">
            <v>70552</v>
          </cell>
          <cell r="E14">
            <v>71311</v>
          </cell>
        </row>
        <row r="15">
          <cell r="B15" t="str">
            <v>4101011040005</v>
          </cell>
          <cell r="C15">
            <v>35964</v>
          </cell>
          <cell r="D15">
            <v>35581</v>
          </cell>
          <cell r="E15">
            <v>35964</v>
          </cell>
        </row>
        <row r="16">
          <cell r="B16" t="str">
            <v>4101011040006</v>
          </cell>
          <cell r="C16">
            <v>177191.04000000001</v>
          </cell>
          <cell r="D16">
            <v>175305</v>
          </cell>
          <cell r="E16">
            <v>177192</v>
          </cell>
        </row>
        <row r="17">
          <cell r="B17" t="str">
            <v>4101011040008</v>
          </cell>
          <cell r="C17">
            <v>0</v>
          </cell>
          <cell r="D17">
            <v>0</v>
          </cell>
          <cell r="E17">
            <v>0</v>
          </cell>
        </row>
        <row r="18">
          <cell r="B18" t="str">
            <v>4102011020002</v>
          </cell>
          <cell r="C18">
            <v>2554359.7199999997</v>
          </cell>
          <cell r="D18">
            <v>2527160</v>
          </cell>
          <cell r="E18">
            <v>2554360</v>
          </cell>
        </row>
        <row r="19">
          <cell r="B19" t="str">
            <v>4102011020004</v>
          </cell>
          <cell r="C19">
            <v>17571.72</v>
          </cell>
          <cell r="D19">
            <v>17385</v>
          </cell>
          <cell r="E19">
            <v>17572</v>
          </cell>
        </row>
        <row r="20">
          <cell r="B20" t="str">
            <v>4102011020005</v>
          </cell>
          <cell r="C20">
            <v>442.8</v>
          </cell>
          <cell r="D20">
            <v>438</v>
          </cell>
          <cell r="E20">
            <v>443</v>
          </cell>
        </row>
        <row r="21">
          <cell r="B21" t="str">
            <v>4102011020006</v>
          </cell>
          <cell r="C21">
            <v>130361.89</v>
          </cell>
          <cell r="D21">
            <v>128974</v>
          </cell>
          <cell r="E21">
            <v>130362</v>
          </cell>
        </row>
        <row r="22">
          <cell r="B22" t="str">
            <v>4102011020007</v>
          </cell>
          <cell r="C22">
            <v>0</v>
          </cell>
          <cell r="D22">
            <v>0</v>
          </cell>
          <cell r="E22">
            <v>0</v>
          </cell>
        </row>
        <row r="23">
          <cell r="B23" t="str">
            <v>4102011020010</v>
          </cell>
          <cell r="C23">
            <v>0</v>
          </cell>
          <cell r="D23">
            <v>0</v>
          </cell>
          <cell r="E23">
            <v>0</v>
          </cell>
        </row>
        <row r="24">
          <cell r="B24" t="str">
            <v>4102011020012</v>
          </cell>
          <cell r="C24">
            <v>158187</v>
          </cell>
          <cell r="D24">
            <v>156503</v>
          </cell>
          <cell r="E24">
            <v>158187</v>
          </cell>
        </row>
        <row r="25">
          <cell r="B25" t="str">
            <v>4102011020013</v>
          </cell>
          <cell r="C25">
            <v>14973.6</v>
          </cell>
          <cell r="D25">
            <v>14815</v>
          </cell>
          <cell r="E25">
            <v>14974</v>
          </cell>
        </row>
        <row r="26">
          <cell r="B26" t="str">
            <v>4102011030001</v>
          </cell>
          <cell r="C26">
            <v>31840.47</v>
          </cell>
          <cell r="D26">
            <v>31502</v>
          </cell>
          <cell r="E26">
            <v>31841</v>
          </cell>
        </row>
        <row r="27">
          <cell r="B27" t="str">
            <v>4102011030002</v>
          </cell>
          <cell r="C27">
            <v>123650.4</v>
          </cell>
          <cell r="D27">
            <v>122334</v>
          </cell>
          <cell r="E27">
            <v>123651</v>
          </cell>
        </row>
        <row r="28">
          <cell r="B28" t="str">
            <v>4102011030003</v>
          </cell>
          <cell r="C28">
            <v>314303.31</v>
          </cell>
          <cell r="D28">
            <v>310957</v>
          </cell>
          <cell r="E28">
            <v>314304</v>
          </cell>
        </row>
        <row r="29">
          <cell r="B29" t="str">
            <v>4102011040001</v>
          </cell>
          <cell r="C29">
            <v>377318.76</v>
          </cell>
          <cell r="D29">
            <v>373301</v>
          </cell>
          <cell r="E29">
            <v>377319</v>
          </cell>
        </row>
        <row r="30">
          <cell r="B30" t="str">
            <v>4102011040004</v>
          </cell>
          <cell r="C30">
            <v>56597.760000000002</v>
          </cell>
          <cell r="D30">
            <v>55995</v>
          </cell>
          <cell r="E30">
            <v>56598</v>
          </cell>
        </row>
        <row r="31">
          <cell r="B31" t="str">
            <v>4102011040005</v>
          </cell>
          <cell r="C31">
            <v>30552</v>
          </cell>
          <cell r="D31">
            <v>30227</v>
          </cell>
          <cell r="E31">
            <v>30552</v>
          </cell>
        </row>
        <row r="32">
          <cell r="B32" t="str">
            <v>4102011040006</v>
          </cell>
          <cell r="C32">
            <v>141752.04</v>
          </cell>
          <cell r="D32">
            <v>140244</v>
          </cell>
          <cell r="E32">
            <v>141753</v>
          </cell>
        </row>
        <row r="33">
          <cell r="B33" t="str">
            <v>4102011040008</v>
          </cell>
          <cell r="C33">
            <v>0</v>
          </cell>
          <cell r="D33">
            <v>0</v>
          </cell>
          <cell r="E33">
            <v>0</v>
          </cell>
        </row>
        <row r="34">
          <cell r="B34" t="str">
            <v>4103011020002</v>
          </cell>
          <cell r="C34">
            <v>0</v>
          </cell>
          <cell r="D34">
            <v>0</v>
          </cell>
          <cell r="E34">
            <v>0</v>
          </cell>
        </row>
        <row r="35">
          <cell r="B35" t="str">
            <v>4103011020004</v>
          </cell>
          <cell r="C35">
            <v>0</v>
          </cell>
          <cell r="D35">
            <v>0</v>
          </cell>
          <cell r="E35">
            <v>0</v>
          </cell>
        </row>
        <row r="36">
          <cell r="B36" t="str">
            <v>4103011020005</v>
          </cell>
          <cell r="C36">
            <v>0</v>
          </cell>
          <cell r="D36">
            <v>0</v>
          </cell>
          <cell r="E36">
            <v>0</v>
          </cell>
        </row>
        <row r="37">
          <cell r="B37" t="str">
            <v>4103011020006</v>
          </cell>
          <cell r="C37">
            <v>0</v>
          </cell>
          <cell r="D37">
            <v>0</v>
          </cell>
          <cell r="E37">
            <v>0</v>
          </cell>
        </row>
        <row r="38">
          <cell r="B38" t="str">
            <v>4103011020007</v>
          </cell>
          <cell r="C38">
            <v>0</v>
          </cell>
          <cell r="D38">
            <v>0</v>
          </cell>
          <cell r="E38">
            <v>0</v>
          </cell>
        </row>
        <row r="39">
          <cell r="B39" t="str">
            <v>4103011020010</v>
          </cell>
          <cell r="C39">
            <v>0</v>
          </cell>
          <cell r="D39">
            <v>0</v>
          </cell>
          <cell r="E39">
            <v>0</v>
          </cell>
        </row>
        <row r="40">
          <cell r="B40" t="str">
            <v>4103011020012</v>
          </cell>
          <cell r="C40">
            <v>0</v>
          </cell>
          <cell r="D40">
            <v>0</v>
          </cell>
          <cell r="E40">
            <v>0</v>
          </cell>
        </row>
        <row r="41">
          <cell r="B41" t="str">
            <v>4103011020013</v>
          </cell>
          <cell r="C41">
            <v>1497.36</v>
          </cell>
          <cell r="D41">
            <v>1482</v>
          </cell>
          <cell r="E41">
            <v>1498</v>
          </cell>
        </row>
        <row r="42">
          <cell r="B42" t="str">
            <v>4103011030001</v>
          </cell>
          <cell r="C42">
            <v>0</v>
          </cell>
          <cell r="D42">
            <v>0</v>
          </cell>
          <cell r="E42">
            <v>0</v>
          </cell>
        </row>
        <row r="43">
          <cell r="B43" t="str">
            <v>4103011030002</v>
          </cell>
          <cell r="C43">
            <v>11923.2</v>
          </cell>
          <cell r="D43">
            <v>11797</v>
          </cell>
          <cell r="E43">
            <v>11924</v>
          </cell>
        </row>
        <row r="44">
          <cell r="B44" t="str">
            <v>4103011040004</v>
          </cell>
          <cell r="C44">
            <v>53618.400000000001</v>
          </cell>
          <cell r="D44">
            <v>53048</v>
          </cell>
          <cell r="E44">
            <v>53619</v>
          </cell>
        </row>
        <row r="45">
          <cell r="B45" t="str">
            <v>4103011040001</v>
          </cell>
          <cell r="C45">
            <v>357455.76</v>
          </cell>
          <cell r="D45">
            <v>353650</v>
          </cell>
          <cell r="E45">
            <v>357456</v>
          </cell>
        </row>
        <row r="46">
          <cell r="B46" t="str">
            <v>4103011040005</v>
          </cell>
          <cell r="C46">
            <v>17952</v>
          </cell>
          <cell r="D46">
            <v>17761</v>
          </cell>
          <cell r="E46">
            <v>17952</v>
          </cell>
        </row>
        <row r="47">
          <cell r="B47" t="str">
            <v>4103011040006</v>
          </cell>
          <cell r="C47">
            <v>132893.04</v>
          </cell>
          <cell r="D47">
            <v>131479</v>
          </cell>
          <cell r="E47">
            <v>132894</v>
          </cell>
        </row>
        <row r="48">
          <cell r="B48" t="str">
            <v>4103011040008</v>
          </cell>
          <cell r="C48">
            <v>0</v>
          </cell>
          <cell r="D48">
            <v>0</v>
          </cell>
          <cell r="E48">
            <v>0</v>
          </cell>
        </row>
        <row r="49">
          <cell r="B49" t="str">
            <v>4103021020002</v>
          </cell>
          <cell r="C49">
            <v>0</v>
          </cell>
          <cell r="D49">
            <v>0</v>
          </cell>
          <cell r="E49">
            <v>0</v>
          </cell>
        </row>
        <row r="50">
          <cell r="B50" t="str">
            <v>4103021020004</v>
          </cell>
          <cell r="C50">
            <v>0</v>
          </cell>
          <cell r="D50">
            <v>0</v>
          </cell>
          <cell r="E50">
            <v>0</v>
          </cell>
        </row>
        <row r="51">
          <cell r="B51" t="str">
            <v>4103021020005</v>
          </cell>
          <cell r="C51">
            <v>0</v>
          </cell>
          <cell r="D51">
            <v>0</v>
          </cell>
          <cell r="E51">
            <v>0</v>
          </cell>
        </row>
        <row r="52">
          <cell r="B52" t="str">
            <v>4103021020006</v>
          </cell>
          <cell r="C52">
            <v>0</v>
          </cell>
          <cell r="D52">
            <v>0</v>
          </cell>
          <cell r="E52">
            <v>0</v>
          </cell>
        </row>
        <row r="53">
          <cell r="B53" t="str">
            <v>4103021020007</v>
          </cell>
          <cell r="C53">
            <v>0</v>
          </cell>
          <cell r="D53">
            <v>0</v>
          </cell>
          <cell r="E53">
            <v>0</v>
          </cell>
        </row>
        <row r="54">
          <cell r="B54" t="str">
            <v>4103021020010</v>
          </cell>
          <cell r="C54">
            <v>0</v>
          </cell>
          <cell r="D54">
            <v>0</v>
          </cell>
          <cell r="E54">
            <v>0</v>
          </cell>
        </row>
        <row r="55">
          <cell r="B55" t="str">
            <v>4103021020012</v>
          </cell>
          <cell r="C55">
            <v>0</v>
          </cell>
          <cell r="D55">
            <v>0</v>
          </cell>
          <cell r="E55">
            <v>0</v>
          </cell>
        </row>
        <row r="56">
          <cell r="B56" t="str">
            <v>4103021020013</v>
          </cell>
          <cell r="C56">
            <v>1497.36</v>
          </cell>
          <cell r="D56">
            <v>1482</v>
          </cell>
          <cell r="E56">
            <v>1498</v>
          </cell>
        </row>
        <row r="57">
          <cell r="B57" t="str">
            <v>4103021030001</v>
          </cell>
          <cell r="C57">
            <v>0</v>
          </cell>
          <cell r="D57">
            <v>0</v>
          </cell>
          <cell r="E57">
            <v>0</v>
          </cell>
        </row>
        <row r="58">
          <cell r="B58" t="str">
            <v>4103021030002</v>
          </cell>
          <cell r="C58">
            <v>0</v>
          </cell>
          <cell r="D58">
            <v>0</v>
          </cell>
          <cell r="E58">
            <v>0</v>
          </cell>
        </row>
        <row r="59">
          <cell r="B59" t="str">
            <v>4103021040004</v>
          </cell>
          <cell r="C59">
            <v>55173.599999999999</v>
          </cell>
          <cell r="D59">
            <v>54586</v>
          </cell>
          <cell r="E59">
            <v>55174</v>
          </cell>
        </row>
        <row r="60">
          <cell r="B60" t="str">
            <v>4103021040001</v>
          </cell>
          <cell r="C60">
            <v>367823.76</v>
          </cell>
          <cell r="D60">
            <v>363907</v>
          </cell>
          <cell r="E60">
            <v>367824</v>
          </cell>
        </row>
        <row r="61">
          <cell r="B61" t="str">
            <v>4103021040005</v>
          </cell>
          <cell r="C61">
            <v>17952</v>
          </cell>
          <cell r="D61">
            <v>17761</v>
          </cell>
          <cell r="E61">
            <v>17952</v>
          </cell>
        </row>
        <row r="62">
          <cell r="B62" t="str">
            <v>4103021040006</v>
          </cell>
          <cell r="C62">
            <v>132893.04</v>
          </cell>
          <cell r="D62">
            <v>131479</v>
          </cell>
          <cell r="E62">
            <v>132894</v>
          </cell>
        </row>
        <row r="63">
          <cell r="B63" t="str">
            <v>4103021040008</v>
          </cell>
          <cell r="C63">
            <v>0</v>
          </cell>
          <cell r="D63">
            <v>0</v>
          </cell>
          <cell r="E63">
            <v>0</v>
          </cell>
        </row>
        <row r="64">
          <cell r="B64" t="str">
            <v>4103031020002</v>
          </cell>
          <cell r="C64">
            <v>0</v>
          </cell>
          <cell r="D64">
            <v>0</v>
          </cell>
          <cell r="E64">
            <v>0</v>
          </cell>
        </row>
        <row r="65">
          <cell r="B65" t="str">
            <v>4103031020004</v>
          </cell>
          <cell r="C65">
            <v>0</v>
          </cell>
          <cell r="D65">
            <v>0</v>
          </cell>
          <cell r="E65">
            <v>0</v>
          </cell>
        </row>
        <row r="66">
          <cell r="B66" t="str">
            <v>4103031020005</v>
          </cell>
          <cell r="C66">
            <v>0</v>
          </cell>
          <cell r="D66">
            <v>0</v>
          </cell>
          <cell r="E66">
            <v>0</v>
          </cell>
        </row>
        <row r="67">
          <cell r="B67" t="str">
            <v>4103031020006</v>
          </cell>
          <cell r="C67">
            <v>0</v>
          </cell>
          <cell r="D67">
            <v>0</v>
          </cell>
          <cell r="E67">
            <v>0</v>
          </cell>
        </row>
        <row r="68">
          <cell r="B68" t="str">
            <v>4103031020007</v>
          </cell>
          <cell r="C68">
            <v>0</v>
          </cell>
          <cell r="D68">
            <v>0</v>
          </cell>
          <cell r="E68">
            <v>0</v>
          </cell>
        </row>
        <row r="69">
          <cell r="B69" t="str">
            <v>4103031020010</v>
          </cell>
          <cell r="C69">
            <v>0</v>
          </cell>
          <cell r="D69">
            <v>0</v>
          </cell>
          <cell r="E69">
            <v>0</v>
          </cell>
        </row>
        <row r="70">
          <cell r="B70" t="str">
            <v>4103031020012</v>
          </cell>
          <cell r="C70">
            <v>0</v>
          </cell>
          <cell r="D70">
            <v>0</v>
          </cell>
          <cell r="E70">
            <v>0</v>
          </cell>
        </row>
        <row r="71">
          <cell r="B71" t="str">
            <v>4103031020013</v>
          </cell>
          <cell r="C71">
            <v>1497.36</v>
          </cell>
          <cell r="D71">
            <v>1482</v>
          </cell>
          <cell r="E71">
            <v>1498</v>
          </cell>
        </row>
        <row r="72">
          <cell r="B72" t="str">
            <v>4103031030001</v>
          </cell>
          <cell r="C72">
            <v>0</v>
          </cell>
          <cell r="D72">
            <v>0</v>
          </cell>
          <cell r="E72">
            <v>0</v>
          </cell>
        </row>
        <row r="73">
          <cell r="B73" t="str">
            <v>4103031030002</v>
          </cell>
          <cell r="C73">
            <v>17280</v>
          </cell>
          <cell r="D73">
            <v>17096</v>
          </cell>
          <cell r="E73">
            <v>17280</v>
          </cell>
        </row>
        <row r="74">
          <cell r="B74" t="str">
            <v>4103031040004</v>
          </cell>
          <cell r="C74">
            <v>52919.64</v>
          </cell>
          <cell r="D74">
            <v>52356</v>
          </cell>
          <cell r="E74">
            <v>52920</v>
          </cell>
        </row>
        <row r="75">
          <cell r="B75" t="str">
            <v>4103031040001</v>
          </cell>
          <cell r="C75">
            <v>221677.68</v>
          </cell>
          <cell r="D75">
            <v>219317</v>
          </cell>
          <cell r="E75">
            <v>221678</v>
          </cell>
        </row>
        <row r="76">
          <cell r="B76" t="str">
            <v>4103031040005</v>
          </cell>
          <cell r="C76">
            <v>6756</v>
          </cell>
          <cell r="D76">
            <v>6684</v>
          </cell>
          <cell r="E76">
            <v>6756</v>
          </cell>
        </row>
        <row r="77">
          <cell r="B77" t="str">
            <v>4103031040006</v>
          </cell>
          <cell r="C77">
            <v>89186.04</v>
          </cell>
          <cell r="D77">
            <v>88237</v>
          </cell>
          <cell r="E77">
            <v>89187</v>
          </cell>
        </row>
        <row r="78">
          <cell r="B78" t="str">
            <v>4103031040008</v>
          </cell>
          <cell r="C78">
            <v>0</v>
          </cell>
          <cell r="D78">
            <v>0</v>
          </cell>
          <cell r="E78">
            <v>0</v>
          </cell>
        </row>
        <row r="79">
          <cell r="B79" t="str">
            <v>4103041020002</v>
          </cell>
          <cell r="C79">
            <v>0</v>
          </cell>
          <cell r="D79">
            <v>0</v>
          </cell>
          <cell r="E79">
            <v>0</v>
          </cell>
        </row>
        <row r="80">
          <cell r="B80" t="str">
            <v>4103041020004</v>
          </cell>
          <cell r="C80">
            <v>0</v>
          </cell>
          <cell r="D80">
            <v>0</v>
          </cell>
          <cell r="E80">
            <v>0</v>
          </cell>
        </row>
        <row r="81">
          <cell r="B81" t="str">
            <v>4103041020005</v>
          </cell>
          <cell r="C81">
            <v>0</v>
          </cell>
          <cell r="D81">
            <v>0</v>
          </cell>
          <cell r="E81">
            <v>0</v>
          </cell>
        </row>
        <row r="82">
          <cell r="B82" t="str">
            <v>4103041020006</v>
          </cell>
          <cell r="C82">
            <v>0</v>
          </cell>
          <cell r="D82">
            <v>0</v>
          </cell>
          <cell r="E82">
            <v>0</v>
          </cell>
        </row>
        <row r="83">
          <cell r="B83" t="str">
            <v>4103041020007</v>
          </cell>
          <cell r="C83">
            <v>0</v>
          </cell>
          <cell r="D83">
            <v>0</v>
          </cell>
          <cell r="E83">
            <v>0</v>
          </cell>
        </row>
        <row r="84">
          <cell r="B84" t="str">
            <v>4103041020010</v>
          </cell>
          <cell r="C84">
            <v>0</v>
          </cell>
          <cell r="D84">
            <v>0</v>
          </cell>
          <cell r="E84">
            <v>0</v>
          </cell>
        </row>
        <row r="85">
          <cell r="B85" t="str">
            <v>4103041020012</v>
          </cell>
          <cell r="C85">
            <v>0</v>
          </cell>
          <cell r="D85">
            <v>0</v>
          </cell>
          <cell r="E85">
            <v>0</v>
          </cell>
        </row>
        <row r="86">
          <cell r="B86" t="str">
            <v>4103041020013</v>
          </cell>
          <cell r="C86">
            <v>1497.36</v>
          </cell>
          <cell r="D86">
            <v>1482</v>
          </cell>
          <cell r="E86">
            <v>1498</v>
          </cell>
        </row>
        <row r="87">
          <cell r="B87" t="str">
            <v>4103041030001</v>
          </cell>
          <cell r="C87">
            <v>0</v>
          </cell>
          <cell r="D87">
            <v>0</v>
          </cell>
          <cell r="E87">
            <v>0</v>
          </cell>
        </row>
        <row r="88">
          <cell r="B88" t="str">
            <v>4103041030002</v>
          </cell>
          <cell r="C88">
            <v>0</v>
          </cell>
          <cell r="D88">
            <v>0</v>
          </cell>
          <cell r="E88">
            <v>0</v>
          </cell>
        </row>
        <row r="89">
          <cell r="B89" t="str">
            <v>4103041040004</v>
          </cell>
          <cell r="C89">
            <v>55173.599999999999</v>
          </cell>
          <cell r="D89">
            <v>54586</v>
          </cell>
          <cell r="E89">
            <v>55174</v>
          </cell>
        </row>
        <row r="90">
          <cell r="B90" t="str">
            <v>4103041040001</v>
          </cell>
          <cell r="C90">
            <v>367823.76</v>
          </cell>
          <cell r="D90">
            <v>363907</v>
          </cell>
          <cell r="E90">
            <v>367824</v>
          </cell>
        </row>
        <row r="91">
          <cell r="B91" t="str">
            <v>4103041040005</v>
          </cell>
          <cell r="C91">
            <v>17952</v>
          </cell>
          <cell r="D91">
            <v>17761</v>
          </cell>
          <cell r="E91">
            <v>17952</v>
          </cell>
        </row>
        <row r="92">
          <cell r="B92" t="str">
            <v>4103041040006</v>
          </cell>
          <cell r="C92">
            <v>132893.04</v>
          </cell>
          <cell r="D92">
            <v>131479</v>
          </cell>
          <cell r="E92">
            <v>132894</v>
          </cell>
        </row>
        <row r="93">
          <cell r="B93" t="str">
            <v>4103041040008</v>
          </cell>
          <cell r="C93">
            <v>0</v>
          </cell>
          <cell r="D93">
            <v>0</v>
          </cell>
          <cell r="E93">
            <v>0</v>
          </cell>
        </row>
        <row r="94">
          <cell r="B94" t="str">
            <v>4103051020002</v>
          </cell>
          <cell r="C94">
            <v>0</v>
          </cell>
          <cell r="D94">
            <v>0</v>
          </cell>
          <cell r="E94">
            <v>0</v>
          </cell>
        </row>
        <row r="95">
          <cell r="B95" t="str">
            <v>4103051020004</v>
          </cell>
          <cell r="C95">
            <v>38245.919999999998</v>
          </cell>
          <cell r="D95">
            <v>37839</v>
          </cell>
          <cell r="E95">
            <v>38246</v>
          </cell>
        </row>
        <row r="96">
          <cell r="B96" t="str">
            <v>4103051020005</v>
          </cell>
          <cell r="C96">
            <v>0</v>
          </cell>
          <cell r="D96">
            <v>0</v>
          </cell>
          <cell r="E96">
            <v>0</v>
          </cell>
        </row>
        <row r="97">
          <cell r="B97" t="str">
            <v>4103051020006</v>
          </cell>
          <cell r="C97">
            <v>0</v>
          </cell>
          <cell r="D97">
            <v>0</v>
          </cell>
          <cell r="E97">
            <v>0</v>
          </cell>
        </row>
        <row r="98">
          <cell r="B98" t="str">
            <v>4103051020007</v>
          </cell>
          <cell r="C98">
            <v>0</v>
          </cell>
          <cell r="D98">
            <v>0</v>
          </cell>
          <cell r="E98">
            <v>0</v>
          </cell>
        </row>
        <row r="99">
          <cell r="B99" t="str">
            <v>4103051020010</v>
          </cell>
          <cell r="C99">
            <v>0</v>
          </cell>
          <cell r="D99">
            <v>0</v>
          </cell>
          <cell r="E99">
            <v>0</v>
          </cell>
        </row>
        <row r="100">
          <cell r="B100" t="str">
            <v>4103051020012</v>
          </cell>
          <cell r="C100">
            <v>0</v>
          </cell>
          <cell r="D100">
            <v>0</v>
          </cell>
          <cell r="E100">
            <v>0</v>
          </cell>
        </row>
        <row r="101">
          <cell r="B101" t="str">
            <v>4103051020013</v>
          </cell>
          <cell r="C101">
            <v>1497.36</v>
          </cell>
          <cell r="D101">
            <v>1482</v>
          </cell>
          <cell r="E101">
            <v>1498</v>
          </cell>
        </row>
        <row r="102">
          <cell r="B102" t="str">
            <v>4103051030001</v>
          </cell>
          <cell r="C102">
            <v>0</v>
          </cell>
          <cell r="D102">
            <v>0</v>
          </cell>
          <cell r="E102">
            <v>0</v>
          </cell>
        </row>
        <row r="103">
          <cell r="B103" t="str">
            <v>4103051030002</v>
          </cell>
          <cell r="C103">
            <v>31312.799999999999</v>
          </cell>
          <cell r="D103">
            <v>30980</v>
          </cell>
          <cell r="E103">
            <v>31313</v>
          </cell>
        </row>
        <row r="104">
          <cell r="B104" t="str">
            <v>4103051040004</v>
          </cell>
          <cell r="C104">
            <v>46100.76</v>
          </cell>
          <cell r="D104">
            <v>45610</v>
          </cell>
          <cell r="E104">
            <v>46101</v>
          </cell>
        </row>
        <row r="105">
          <cell r="B105" t="str">
            <v>4103051040001</v>
          </cell>
          <cell r="C105">
            <v>307338</v>
          </cell>
          <cell r="D105">
            <v>304065</v>
          </cell>
          <cell r="E105">
            <v>307338</v>
          </cell>
        </row>
        <row r="106">
          <cell r="B106" t="str">
            <v>4103051040005</v>
          </cell>
          <cell r="C106">
            <v>17952</v>
          </cell>
          <cell r="D106">
            <v>17761</v>
          </cell>
          <cell r="E106">
            <v>17952</v>
          </cell>
        </row>
        <row r="107">
          <cell r="B107" t="str">
            <v>4103051040006</v>
          </cell>
          <cell r="C107">
            <v>132893.04</v>
          </cell>
          <cell r="D107">
            <v>131479</v>
          </cell>
          <cell r="E107">
            <v>132894</v>
          </cell>
        </row>
        <row r="108">
          <cell r="B108" t="str">
            <v>4103051040008</v>
          </cell>
          <cell r="C108">
            <v>0</v>
          </cell>
          <cell r="D108">
            <v>0</v>
          </cell>
          <cell r="E108">
            <v>0</v>
          </cell>
        </row>
        <row r="109">
          <cell r="B109" t="str">
            <v>4103061020002</v>
          </cell>
          <cell r="C109">
            <v>0</v>
          </cell>
          <cell r="D109">
            <v>0</v>
          </cell>
          <cell r="E109">
            <v>0</v>
          </cell>
        </row>
        <row r="110">
          <cell r="B110" t="str">
            <v>4103061020004</v>
          </cell>
          <cell r="C110">
            <v>0</v>
          </cell>
          <cell r="D110">
            <v>0</v>
          </cell>
          <cell r="E110">
            <v>0</v>
          </cell>
        </row>
        <row r="111">
          <cell r="B111" t="str">
            <v>4103061020005</v>
          </cell>
          <cell r="C111">
            <v>0</v>
          </cell>
          <cell r="D111">
            <v>0</v>
          </cell>
          <cell r="E111">
            <v>0</v>
          </cell>
        </row>
        <row r="112">
          <cell r="B112" t="str">
            <v>4103061020006</v>
          </cell>
          <cell r="C112">
            <v>0</v>
          </cell>
          <cell r="D112">
            <v>0</v>
          </cell>
          <cell r="E112">
            <v>0</v>
          </cell>
        </row>
        <row r="113">
          <cell r="B113" t="str">
            <v>4103061020007</v>
          </cell>
          <cell r="C113">
            <v>0</v>
          </cell>
          <cell r="D113">
            <v>0</v>
          </cell>
          <cell r="E113">
            <v>0</v>
          </cell>
        </row>
        <row r="114">
          <cell r="B114" t="str">
            <v>4103061020010</v>
          </cell>
          <cell r="C114">
            <v>0</v>
          </cell>
          <cell r="D114">
            <v>0</v>
          </cell>
          <cell r="E114">
            <v>0</v>
          </cell>
        </row>
        <row r="115">
          <cell r="B115" t="str">
            <v>4103061020012</v>
          </cell>
          <cell r="C115">
            <v>0</v>
          </cell>
          <cell r="D115">
            <v>0</v>
          </cell>
          <cell r="E115">
            <v>0</v>
          </cell>
        </row>
        <row r="116">
          <cell r="B116" t="str">
            <v>4103061020013</v>
          </cell>
          <cell r="C116">
            <v>1497.36</v>
          </cell>
          <cell r="D116">
            <v>1482</v>
          </cell>
          <cell r="E116">
            <v>1498</v>
          </cell>
        </row>
        <row r="117">
          <cell r="B117" t="str">
            <v>4103061030001</v>
          </cell>
          <cell r="C117">
            <v>0</v>
          </cell>
          <cell r="D117">
            <v>0</v>
          </cell>
          <cell r="E117">
            <v>0</v>
          </cell>
        </row>
        <row r="118">
          <cell r="B118" t="str">
            <v>4103061030002</v>
          </cell>
          <cell r="C118">
            <v>17280</v>
          </cell>
          <cell r="D118">
            <v>17096</v>
          </cell>
          <cell r="E118">
            <v>17280</v>
          </cell>
        </row>
        <row r="119">
          <cell r="B119" t="str">
            <v>4103061040004</v>
          </cell>
          <cell r="C119">
            <v>52919.64</v>
          </cell>
          <cell r="D119">
            <v>52356</v>
          </cell>
          <cell r="E119">
            <v>52920</v>
          </cell>
        </row>
        <row r="120">
          <cell r="B120" t="str">
            <v>4103061040001</v>
          </cell>
          <cell r="C120">
            <v>352797.72</v>
          </cell>
          <cell r="D120">
            <v>349041</v>
          </cell>
          <cell r="E120">
            <v>352798</v>
          </cell>
        </row>
        <row r="121">
          <cell r="B121" t="str">
            <v>4103061040005</v>
          </cell>
          <cell r="C121">
            <v>17952</v>
          </cell>
          <cell r="D121">
            <v>17761</v>
          </cell>
          <cell r="E121">
            <v>17952</v>
          </cell>
        </row>
        <row r="122">
          <cell r="B122" t="str">
            <v>4103061040006</v>
          </cell>
          <cell r="C122">
            <v>132893.04</v>
          </cell>
          <cell r="D122">
            <v>131479</v>
          </cell>
          <cell r="E122">
            <v>132894</v>
          </cell>
        </row>
        <row r="123">
          <cell r="B123" t="str">
            <v>4103061040008</v>
          </cell>
          <cell r="C123">
            <v>0</v>
          </cell>
          <cell r="D123">
            <v>0</v>
          </cell>
          <cell r="E123">
            <v>0</v>
          </cell>
        </row>
        <row r="124">
          <cell r="B124" t="str">
            <v>4103071020002</v>
          </cell>
          <cell r="C124">
            <v>0</v>
          </cell>
          <cell r="D124">
            <v>0</v>
          </cell>
          <cell r="E124">
            <v>0</v>
          </cell>
        </row>
        <row r="125">
          <cell r="B125" t="str">
            <v>4103071020004</v>
          </cell>
          <cell r="C125">
            <v>0</v>
          </cell>
          <cell r="D125">
            <v>0</v>
          </cell>
          <cell r="E125">
            <v>0</v>
          </cell>
        </row>
        <row r="126">
          <cell r="B126" t="str">
            <v>4103071020005</v>
          </cell>
          <cell r="C126">
            <v>0</v>
          </cell>
          <cell r="D126">
            <v>0</v>
          </cell>
          <cell r="E126">
            <v>0</v>
          </cell>
        </row>
        <row r="127">
          <cell r="B127" t="str">
            <v>4103071020006</v>
          </cell>
          <cell r="C127">
            <v>0</v>
          </cell>
          <cell r="D127">
            <v>0</v>
          </cell>
          <cell r="E127">
            <v>0</v>
          </cell>
        </row>
        <row r="128">
          <cell r="B128" t="str">
            <v>4103071020007</v>
          </cell>
          <cell r="C128">
            <v>0</v>
          </cell>
          <cell r="D128">
            <v>0</v>
          </cell>
          <cell r="E128">
            <v>0</v>
          </cell>
        </row>
        <row r="129">
          <cell r="B129" t="str">
            <v>4103071020010</v>
          </cell>
          <cell r="C129">
            <v>0</v>
          </cell>
          <cell r="D129">
            <v>0</v>
          </cell>
          <cell r="E129">
            <v>0</v>
          </cell>
        </row>
        <row r="130">
          <cell r="B130" t="str">
            <v>4103071020012</v>
          </cell>
          <cell r="C130">
            <v>0</v>
          </cell>
          <cell r="D130">
            <v>0</v>
          </cell>
          <cell r="E130">
            <v>0</v>
          </cell>
        </row>
        <row r="131">
          <cell r="B131" t="str">
            <v>4103071020013</v>
          </cell>
          <cell r="C131">
            <v>1497.36</v>
          </cell>
          <cell r="D131">
            <v>1482</v>
          </cell>
          <cell r="E131">
            <v>1498</v>
          </cell>
        </row>
        <row r="132">
          <cell r="B132" t="str">
            <v>4103071030001</v>
          </cell>
          <cell r="C132">
            <v>0</v>
          </cell>
          <cell r="D132">
            <v>0</v>
          </cell>
          <cell r="E132">
            <v>0</v>
          </cell>
        </row>
        <row r="133">
          <cell r="B133" t="str">
            <v>4103071030002</v>
          </cell>
          <cell r="C133">
            <v>0</v>
          </cell>
          <cell r="D133">
            <v>0</v>
          </cell>
          <cell r="E133">
            <v>0</v>
          </cell>
        </row>
        <row r="134">
          <cell r="B134" t="str">
            <v>4103071040004</v>
          </cell>
          <cell r="C134">
            <v>55173.599999999999</v>
          </cell>
          <cell r="D134">
            <v>54586</v>
          </cell>
          <cell r="E134">
            <v>55174</v>
          </cell>
        </row>
        <row r="135">
          <cell r="B135" t="str">
            <v>4103071040001</v>
          </cell>
          <cell r="C135">
            <v>367823.76</v>
          </cell>
          <cell r="D135">
            <v>363907</v>
          </cell>
          <cell r="E135">
            <v>367824</v>
          </cell>
        </row>
        <row r="136">
          <cell r="B136" t="str">
            <v>4103071040005</v>
          </cell>
          <cell r="C136">
            <v>17952</v>
          </cell>
          <cell r="D136">
            <v>17761</v>
          </cell>
          <cell r="E136">
            <v>17952</v>
          </cell>
        </row>
        <row r="137">
          <cell r="B137" t="str">
            <v>4103071040006</v>
          </cell>
          <cell r="C137">
            <v>132893.04</v>
          </cell>
          <cell r="D137">
            <v>131479</v>
          </cell>
          <cell r="E137">
            <v>132894</v>
          </cell>
        </row>
        <row r="138">
          <cell r="B138" t="str">
            <v>4103071040008</v>
          </cell>
          <cell r="C138">
            <v>0</v>
          </cell>
          <cell r="D138">
            <v>0</v>
          </cell>
          <cell r="E138">
            <v>0</v>
          </cell>
        </row>
        <row r="139">
          <cell r="B139" t="str">
            <v>4103081020002</v>
          </cell>
          <cell r="C139">
            <v>0</v>
          </cell>
          <cell r="D139">
            <v>0</v>
          </cell>
          <cell r="E139">
            <v>0</v>
          </cell>
        </row>
        <row r="140">
          <cell r="B140" t="str">
            <v>4103081020004</v>
          </cell>
          <cell r="C140">
            <v>0</v>
          </cell>
          <cell r="D140">
            <v>0</v>
          </cell>
          <cell r="E140">
            <v>0</v>
          </cell>
        </row>
        <row r="141">
          <cell r="B141" t="str">
            <v>4103081020005</v>
          </cell>
          <cell r="C141">
            <v>0</v>
          </cell>
          <cell r="D141">
            <v>0</v>
          </cell>
          <cell r="E141">
            <v>0</v>
          </cell>
        </row>
        <row r="142">
          <cell r="B142" t="str">
            <v>4103081020006</v>
          </cell>
          <cell r="C142">
            <v>0</v>
          </cell>
          <cell r="D142">
            <v>0</v>
          </cell>
          <cell r="E142">
            <v>0</v>
          </cell>
        </row>
        <row r="143">
          <cell r="B143" t="str">
            <v>4103081020007</v>
          </cell>
          <cell r="C143">
            <v>0</v>
          </cell>
          <cell r="D143">
            <v>0</v>
          </cell>
          <cell r="E143">
            <v>0</v>
          </cell>
        </row>
        <row r="144">
          <cell r="B144" t="str">
            <v>4103081020010</v>
          </cell>
          <cell r="C144">
            <v>0</v>
          </cell>
          <cell r="D144">
            <v>0</v>
          </cell>
          <cell r="E144">
            <v>0</v>
          </cell>
        </row>
        <row r="145">
          <cell r="B145" t="str">
            <v>4103081020012</v>
          </cell>
          <cell r="C145">
            <v>0</v>
          </cell>
          <cell r="D145">
            <v>0</v>
          </cell>
          <cell r="E145">
            <v>0</v>
          </cell>
        </row>
        <row r="146">
          <cell r="B146" t="str">
            <v>4103081020013</v>
          </cell>
          <cell r="C146">
            <v>1497.36</v>
          </cell>
          <cell r="D146">
            <v>1482</v>
          </cell>
          <cell r="E146">
            <v>1498</v>
          </cell>
        </row>
        <row r="147">
          <cell r="B147" t="str">
            <v>4103081030001</v>
          </cell>
          <cell r="C147">
            <v>0</v>
          </cell>
          <cell r="D147">
            <v>0</v>
          </cell>
          <cell r="E147">
            <v>0</v>
          </cell>
        </row>
        <row r="148">
          <cell r="B148" t="str">
            <v>4103081030002</v>
          </cell>
          <cell r="C148">
            <v>0</v>
          </cell>
          <cell r="D148">
            <v>0</v>
          </cell>
          <cell r="E148">
            <v>0</v>
          </cell>
        </row>
        <row r="149">
          <cell r="B149" t="str">
            <v>4103081040004</v>
          </cell>
          <cell r="C149">
            <v>55173.599999999999</v>
          </cell>
          <cell r="D149">
            <v>54586</v>
          </cell>
          <cell r="E149">
            <v>55174</v>
          </cell>
        </row>
        <row r="150">
          <cell r="B150" t="str">
            <v>4103081040001</v>
          </cell>
          <cell r="C150">
            <v>236703.72</v>
          </cell>
          <cell r="D150">
            <v>234183</v>
          </cell>
          <cell r="E150">
            <v>236704</v>
          </cell>
        </row>
        <row r="151">
          <cell r="B151" t="str">
            <v>4103081040005</v>
          </cell>
          <cell r="C151">
            <v>17952</v>
          </cell>
          <cell r="D151">
            <v>17761</v>
          </cell>
          <cell r="E151">
            <v>17952</v>
          </cell>
        </row>
        <row r="152">
          <cell r="B152" t="str">
            <v>4103081040006</v>
          </cell>
          <cell r="C152">
            <v>89186.04</v>
          </cell>
          <cell r="D152">
            <v>88237</v>
          </cell>
          <cell r="E152">
            <v>89187</v>
          </cell>
        </row>
        <row r="153">
          <cell r="B153" t="str">
            <v>4103081040008</v>
          </cell>
          <cell r="C153">
            <v>0</v>
          </cell>
          <cell r="D153">
            <v>0</v>
          </cell>
          <cell r="E153">
            <v>0</v>
          </cell>
        </row>
        <row r="154">
          <cell r="B154" t="str">
            <v>4104021020002</v>
          </cell>
          <cell r="C154">
            <v>0</v>
          </cell>
          <cell r="D154">
            <v>0</v>
          </cell>
          <cell r="E154">
            <v>0</v>
          </cell>
        </row>
        <row r="155">
          <cell r="B155" t="str">
            <v>4104021020004</v>
          </cell>
          <cell r="C155">
            <v>0</v>
          </cell>
          <cell r="D155">
            <v>0</v>
          </cell>
          <cell r="E155">
            <v>0</v>
          </cell>
        </row>
        <row r="156">
          <cell r="B156" t="str">
            <v>4104021020005</v>
          </cell>
          <cell r="C156">
            <v>0</v>
          </cell>
          <cell r="D156">
            <v>0</v>
          </cell>
          <cell r="E156">
            <v>0</v>
          </cell>
        </row>
        <row r="157">
          <cell r="B157" t="str">
            <v>4104021020006</v>
          </cell>
          <cell r="C157">
            <v>0</v>
          </cell>
          <cell r="D157">
            <v>0</v>
          </cell>
          <cell r="E157">
            <v>0</v>
          </cell>
        </row>
        <row r="158">
          <cell r="B158" t="str">
            <v>4104021020007</v>
          </cell>
          <cell r="C158">
            <v>0</v>
          </cell>
          <cell r="D158">
            <v>0</v>
          </cell>
          <cell r="E158">
            <v>0</v>
          </cell>
        </row>
        <row r="159">
          <cell r="B159" t="str">
            <v>4104021020010</v>
          </cell>
          <cell r="C159">
            <v>0</v>
          </cell>
          <cell r="D159">
            <v>0</v>
          </cell>
          <cell r="E159">
            <v>0</v>
          </cell>
        </row>
        <row r="160">
          <cell r="B160" t="str">
            <v>4104021020012</v>
          </cell>
          <cell r="C160">
            <v>0</v>
          </cell>
          <cell r="D160">
            <v>0</v>
          </cell>
          <cell r="E160">
            <v>0</v>
          </cell>
        </row>
        <row r="161">
          <cell r="B161" t="str">
            <v>4104021020013</v>
          </cell>
          <cell r="C161">
            <v>15635.04</v>
          </cell>
          <cell r="D161">
            <v>15470</v>
          </cell>
          <cell r="E161">
            <v>15636</v>
          </cell>
        </row>
        <row r="162">
          <cell r="B162" t="str">
            <v>4104021030001</v>
          </cell>
          <cell r="C162">
            <v>0</v>
          </cell>
          <cell r="D162">
            <v>0</v>
          </cell>
          <cell r="E162">
            <v>0</v>
          </cell>
        </row>
        <row r="163">
          <cell r="B163" t="str">
            <v>4104021030002</v>
          </cell>
          <cell r="C163">
            <v>17280</v>
          </cell>
          <cell r="D163">
            <v>17096</v>
          </cell>
          <cell r="E163">
            <v>17280</v>
          </cell>
        </row>
        <row r="164">
          <cell r="B164" t="str">
            <v>4104021040004</v>
          </cell>
          <cell r="C164">
            <v>218440.44</v>
          </cell>
          <cell r="D164">
            <v>216115</v>
          </cell>
          <cell r="E164">
            <v>218441</v>
          </cell>
        </row>
        <row r="165">
          <cell r="B165" t="str">
            <v>4104021040001</v>
          </cell>
          <cell r="C165">
            <v>1512968.28</v>
          </cell>
          <cell r="D165">
            <v>1496858</v>
          </cell>
          <cell r="E165">
            <v>1512969</v>
          </cell>
        </row>
        <row r="166">
          <cell r="B166" t="str">
            <v>4104021040005</v>
          </cell>
          <cell r="C166">
            <v>111432</v>
          </cell>
          <cell r="D166">
            <v>110245</v>
          </cell>
          <cell r="E166">
            <v>111432</v>
          </cell>
        </row>
        <row r="167">
          <cell r="B167" t="str">
            <v>4104021040006</v>
          </cell>
          <cell r="C167">
            <v>547938.96</v>
          </cell>
          <cell r="D167">
            <v>542104</v>
          </cell>
          <cell r="E167">
            <v>547939</v>
          </cell>
        </row>
        <row r="168">
          <cell r="B168" t="str">
            <v>4104021040008</v>
          </cell>
          <cell r="C168">
            <v>0</v>
          </cell>
          <cell r="D168">
            <v>519393</v>
          </cell>
          <cell r="E168">
            <v>524983</v>
          </cell>
        </row>
        <row r="169">
          <cell r="B169" t="str">
            <v>4105011020002</v>
          </cell>
          <cell r="C169">
            <v>1574901.93</v>
          </cell>
          <cell r="D169">
            <v>1558132</v>
          </cell>
          <cell r="E169">
            <v>1574902</v>
          </cell>
        </row>
        <row r="170">
          <cell r="B170" t="str">
            <v>4105011020004</v>
          </cell>
          <cell r="C170">
            <v>5232</v>
          </cell>
          <cell r="D170">
            <v>5176</v>
          </cell>
          <cell r="E170">
            <v>5232</v>
          </cell>
        </row>
        <row r="171">
          <cell r="B171" t="str">
            <v>4105011020005</v>
          </cell>
          <cell r="C171">
            <v>295.2</v>
          </cell>
          <cell r="D171">
            <v>293</v>
          </cell>
          <cell r="E171">
            <v>296</v>
          </cell>
        </row>
        <row r="172">
          <cell r="B172" t="str">
            <v>4105011020006</v>
          </cell>
          <cell r="C172">
            <v>89072.02</v>
          </cell>
          <cell r="D172">
            <v>88125</v>
          </cell>
          <cell r="E172">
            <v>89073</v>
          </cell>
        </row>
        <row r="173">
          <cell r="B173" t="str">
            <v>4105011020007</v>
          </cell>
          <cell r="C173">
            <v>0</v>
          </cell>
          <cell r="D173">
            <v>0</v>
          </cell>
          <cell r="E173">
            <v>0</v>
          </cell>
        </row>
        <row r="174">
          <cell r="B174" t="str">
            <v>4105011020010</v>
          </cell>
          <cell r="C174">
            <v>0</v>
          </cell>
          <cell r="D174">
            <v>0</v>
          </cell>
          <cell r="E174">
            <v>0</v>
          </cell>
        </row>
        <row r="175">
          <cell r="B175" t="str">
            <v>4105011020012</v>
          </cell>
          <cell r="C175">
            <v>82320</v>
          </cell>
          <cell r="D175">
            <v>81443</v>
          </cell>
          <cell r="E175">
            <v>82320</v>
          </cell>
        </row>
        <row r="176">
          <cell r="B176" t="str">
            <v>4105011020013</v>
          </cell>
          <cell r="C176">
            <v>10481.52</v>
          </cell>
          <cell r="D176">
            <v>10370</v>
          </cell>
          <cell r="E176">
            <v>10482</v>
          </cell>
        </row>
        <row r="177">
          <cell r="B177" t="str">
            <v>4105011030001</v>
          </cell>
          <cell r="C177">
            <v>21645.360000000001</v>
          </cell>
          <cell r="D177">
            <v>21416</v>
          </cell>
          <cell r="E177">
            <v>21646</v>
          </cell>
        </row>
        <row r="178">
          <cell r="B178" t="str">
            <v>4105011030002</v>
          </cell>
          <cell r="C178">
            <v>50702.400000000001</v>
          </cell>
          <cell r="D178">
            <v>50163</v>
          </cell>
          <cell r="E178">
            <v>50703</v>
          </cell>
        </row>
        <row r="179">
          <cell r="B179" t="str">
            <v>4105011030003</v>
          </cell>
          <cell r="C179">
            <v>332591.31</v>
          </cell>
          <cell r="D179">
            <v>329050</v>
          </cell>
          <cell r="E179">
            <v>332592</v>
          </cell>
        </row>
        <row r="180">
          <cell r="B180" t="str">
            <v>4105011040001</v>
          </cell>
          <cell r="C180">
            <v>352797.72</v>
          </cell>
          <cell r="D180">
            <v>349041</v>
          </cell>
          <cell r="E180">
            <v>352798</v>
          </cell>
        </row>
        <row r="181">
          <cell r="B181" t="str">
            <v>4105011040004</v>
          </cell>
          <cell r="C181">
            <v>52919.64</v>
          </cell>
          <cell r="D181">
            <v>52356</v>
          </cell>
          <cell r="E181">
            <v>52920</v>
          </cell>
        </row>
        <row r="182">
          <cell r="B182" t="str">
            <v>4105011040005</v>
          </cell>
          <cell r="C182">
            <v>27552</v>
          </cell>
          <cell r="D182">
            <v>27259</v>
          </cell>
          <cell r="E182">
            <v>27552</v>
          </cell>
        </row>
        <row r="183">
          <cell r="B183" t="str">
            <v>4105011040006</v>
          </cell>
          <cell r="C183">
            <v>132893.04</v>
          </cell>
          <cell r="D183">
            <v>131479</v>
          </cell>
          <cell r="E183">
            <v>132894</v>
          </cell>
        </row>
        <row r="184">
          <cell r="B184" t="str">
            <v>4105011040008</v>
          </cell>
          <cell r="C184">
            <v>0</v>
          </cell>
          <cell r="D184">
            <v>0</v>
          </cell>
          <cell r="E184">
            <v>0</v>
          </cell>
        </row>
        <row r="185">
          <cell r="B185" t="str">
            <v>4201011020002</v>
          </cell>
          <cell r="C185">
            <v>1338454.2000000002</v>
          </cell>
          <cell r="D185">
            <v>1324203</v>
          </cell>
          <cell r="E185">
            <v>1338455</v>
          </cell>
        </row>
        <row r="186">
          <cell r="B186" t="str">
            <v>4201011020004</v>
          </cell>
          <cell r="C186">
            <v>0</v>
          </cell>
          <cell r="D186">
            <v>0</v>
          </cell>
          <cell r="E186">
            <v>0</v>
          </cell>
        </row>
        <row r="187">
          <cell r="B187" t="str">
            <v>4201011020005</v>
          </cell>
          <cell r="C187">
            <v>147.60000000000002</v>
          </cell>
          <cell r="D187">
            <v>146</v>
          </cell>
          <cell r="E187">
            <v>148</v>
          </cell>
        </row>
        <row r="188">
          <cell r="B188" t="str">
            <v>4201011020006</v>
          </cell>
          <cell r="C188">
            <v>12533.59</v>
          </cell>
          <cell r="D188">
            <v>12401</v>
          </cell>
          <cell r="E188">
            <v>12534</v>
          </cell>
        </row>
        <row r="189">
          <cell r="B189" t="str">
            <v>4201011020007</v>
          </cell>
          <cell r="C189">
            <v>0</v>
          </cell>
          <cell r="D189">
            <v>0</v>
          </cell>
          <cell r="E189">
            <v>0</v>
          </cell>
        </row>
        <row r="190">
          <cell r="B190" t="str">
            <v>4201011020010</v>
          </cell>
          <cell r="C190">
            <v>0</v>
          </cell>
          <cell r="D190">
            <v>0</v>
          </cell>
          <cell r="E190">
            <v>0</v>
          </cell>
        </row>
        <row r="191">
          <cell r="B191" t="str">
            <v>4201011020011</v>
          </cell>
          <cell r="C191">
            <v>0</v>
          </cell>
          <cell r="D191">
            <v>0</v>
          </cell>
          <cell r="E191">
            <v>0</v>
          </cell>
        </row>
        <row r="192">
          <cell r="B192" t="str">
            <v>4201011020012</v>
          </cell>
          <cell r="C192">
            <v>119784</v>
          </cell>
          <cell r="D192">
            <v>118508</v>
          </cell>
          <cell r="E192">
            <v>119784</v>
          </cell>
        </row>
        <row r="193">
          <cell r="B193" t="str">
            <v>4201011020013</v>
          </cell>
          <cell r="C193">
            <v>4492.08</v>
          </cell>
          <cell r="D193">
            <v>4445</v>
          </cell>
          <cell r="E193">
            <v>4493</v>
          </cell>
        </row>
        <row r="194">
          <cell r="B194" t="str">
            <v>4201011030001</v>
          </cell>
          <cell r="C194">
            <v>3008.04</v>
          </cell>
          <cell r="D194">
            <v>2977</v>
          </cell>
          <cell r="E194">
            <v>3009</v>
          </cell>
        </row>
        <row r="195">
          <cell r="B195" t="str">
            <v>4201011030002</v>
          </cell>
          <cell r="C195">
            <v>47966.400000000001</v>
          </cell>
          <cell r="D195">
            <v>47456</v>
          </cell>
          <cell r="E195">
            <v>47967</v>
          </cell>
        </row>
        <row r="196">
          <cell r="B196" t="str">
            <v>4201011030003</v>
          </cell>
          <cell r="C196">
            <v>85672.92</v>
          </cell>
          <cell r="D196">
            <v>84761</v>
          </cell>
          <cell r="E196">
            <v>85673</v>
          </cell>
        </row>
        <row r="197">
          <cell r="B197" t="str">
            <v>4201011030004</v>
          </cell>
          <cell r="C197">
            <v>0</v>
          </cell>
          <cell r="D197">
            <v>859305</v>
          </cell>
          <cell r="E197">
            <v>868554</v>
          </cell>
        </row>
        <row r="198">
          <cell r="B198" t="str">
            <v>4201011040001</v>
          </cell>
          <cell r="C198">
            <v>0</v>
          </cell>
          <cell r="D198">
            <v>0</v>
          </cell>
          <cell r="E198">
            <v>0</v>
          </cell>
        </row>
        <row r="199">
          <cell r="B199" t="str">
            <v>4201011040006</v>
          </cell>
          <cell r="C199">
            <v>0</v>
          </cell>
          <cell r="D199">
            <v>0</v>
          </cell>
          <cell r="E199">
            <v>0</v>
          </cell>
        </row>
        <row r="200">
          <cell r="B200" t="str">
            <v>4201011040008</v>
          </cell>
          <cell r="C200">
            <v>0</v>
          </cell>
          <cell r="D200">
            <v>0</v>
          </cell>
          <cell r="E200">
            <v>0</v>
          </cell>
        </row>
        <row r="201">
          <cell r="B201" t="str">
            <v>4202011020002</v>
          </cell>
          <cell r="C201">
            <v>972025.68</v>
          </cell>
          <cell r="D201">
            <v>961676</v>
          </cell>
          <cell r="E201">
            <v>972026</v>
          </cell>
        </row>
        <row r="202">
          <cell r="B202" t="str">
            <v>4202011020004</v>
          </cell>
          <cell r="C202">
            <v>0</v>
          </cell>
          <cell r="D202">
            <v>0</v>
          </cell>
          <cell r="E202">
            <v>0</v>
          </cell>
        </row>
        <row r="203">
          <cell r="B203" t="str">
            <v>4202011020005</v>
          </cell>
          <cell r="C203">
            <v>49.2</v>
          </cell>
          <cell r="D203">
            <v>49</v>
          </cell>
          <cell r="E203">
            <v>50</v>
          </cell>
        </row>
        <row r="204">
          <cell r="B204" t="str">
            <v>4202011020006</v>
          </cell>
          <cell r="C204">
            <v>0</v>
          </cell>
          <cell r="D204">
            <v>0</v>
          </cell>
          <cell r="E204">
            <v>0</v>
          </cell>
        </row>
        <row r="205">
          <cell r="B205" t="str">
            <v>4202011020007</v>
          </cell>
          <cell r="C205">
            <v>0</v>
          </cell>
          <cell r="D205">
            <v>0</v>
          </cell>
          <cell r="E205">
            <v>0</v>
          </cell>
        </row>
        <row r="206">
          <cell r="B206" t="str">
            <v>4202011020010</v>
          </cell>
          <cell r="C206">
            <v>0</v>
          </cell>
          <cell r="D206">
            <v>0</v>
          </cell>
          <cell r="E206">
            <v>0</v>
          </cell>
        </row>
        <row r="207">
          <cell r="B207" t="str">
            <v>4202011020011</v>
          </cell>
          <cell r="C207">
            <v>0</v>
          </cell>
          <cell r="D207">
            <v>0</v>
          </cell>
          <cell r="E207">
            <v>0</v>
          </cell>
        </row>
        <row r="208">
          <cell r="B208" t="str">
            <v>4202011020012</v>
          </cell>
          <cell r="C208">
            <v>0</v>
          </cell>
          <cell r="D208">
            <v>0</v>
          </cell>
          <cell r="E208">
            <v>0</v>
          </cell>
        </row>
        <row r="209">
          <cell r="B209" t="str">
            <v>4202011020013</v>
          </cell>
          <cell r="C209">
            <v>1497.36</v>
          </cell>
          <cell r="D209">
            <v>1482</v>
          </cell>
          <cell r="E209">
            <v>1498</v>
          </cell>
        </row>
        <row r="210">
          <cell r="B210" t="str">
            <v>4202011030001</v>
          </cell>
          <cell r="C210">
            <v>0</v>
          </cell>
          <cell r="D210">
            <v>0</v>
          </cell>
          <cell r="E210">
            <v>0</v>
          </cell>
        </row>
        <row r="211">
          <cell r="B211" t="str">
            <v>4202011030002</v>
          </cell>
          <cell r="C211">
            <v>0</v>
          </cell>
          <cell r="D211">
            <v>0</v>
          </cell>
          <cell r="E211">
            <v>0</v>
          </cell>
        </row>
        <row r="212">
          <cell r="B212" t="str">
            <v>4202011030003</v>
          </cell>
          <cell r="C212">
            <v>0</v>
          </cell>
          <cell r="D212">
            <v>0</v>
          </cell>
          <cell r="E212">
            <v>0</v>
          </cell>
        </row>
        <row r="213">
          <cell r="B213" t="str">
            <v>4202011040001</v>
          </cell>
          <cell r="C213">
            <v>0</v>
          </cell>
          <cell r="D213">
            <v>0</v>
          </cell>
          <cell r="E213">
            <v>0</v>
          </cell>
        </row>
        <row r="214">
          <cell r="B214" t="str">
            <v>4202011040006</v>
          </cell>
          <cell r="C214">
            <v>0</v>
          </cell>
          <cell r="D214">
            <v>0</v>
          </cell>
          <cell r="E214">
            <v>0</v>
          </cell>
        </row>
        <row r="215">
          <cell r="B215" t="str">
            <v>4202011040008</v>
          </cell>
          <cell r="C215">
            <v>0</v>
          </cell>
          <cell r="D215">
            <v>0</v>
          </cell>
          <cell r="E215">
            <v>0</v>
          </cell>
        </row>
        <row r="216">
          <cell r="B216" t="str">
            <v>4203011020002</v>
          </cell>
          <cell r="C216">
            <v>305440.68</v>
          </cell>
          <cell r="D216">
            <v>302189</v>
          </cell>
          <cell r="E216">
            <v>305441</v>
          </cell>
        </row>
        <row r="217">
          <cell r="B217" t="str">
            <v>4203011020004</v>
          </cell>
          <cell r="C217">
            <v>5484</v>
          </cell>
          <cell r="D217">
            <v>5426</v>
          </cell>
          <cell r="E217">
            <v>5484</v>
          </cell>
        </row>
        <row r="218">
          <cell r="B218" t="str">
            <v>4203011020005</v>
          </cell>
          <cell r="C218">
            <v>49.2</v>
          </cell>
          <cell r="D218">
            <v>49</v>
          </cell>
          <cell r="E218">
            <v>50</v>
          </cell>
        </row>
        <row r="219">
          <cell r="B219" t="str">
            <v>4203011020006</v>
          </cell>
          <cell r="C219">
            <v>25453.39</v>
          </cell>
          <cell r="D219">
            <v>25183</v>
          </cell>
          <cell r="E219">
            <v>25454</v>
          </cell>
        </row>
        <row r="220">
          <cell r="B220" t="str">
            <v>4203011020007</v>
          </cell>
          <cell r="C220">
            <v>0</v>
          </cell>
          <cell r="D220">
            <v>0</v>
          </cell>
          <cell r="E220">
            <v>0</v>
          </cell>
        </row>
        <row r="221">
          <cell r="B221" t="str">
            <v>4203011020010</v>
          </cell>
          <cell r="C221">
            <v>0</v>
          </cell>
          <cell r="D221">
            <v>0</v>
          </cell>
          <cell r="E221">
            <v>0</v>
          </cell>
        </row>
        <row r="222">
          <cell r="B222" t="str">
            <v>4203011020011</v>
          </cell>
          <cell r="C222">
            <v>0</v>
          </cell>
          <cell r="D222">
            <v>0</v>
          </cell>
          <cell r="E222">
            <v>0</v>
          </cell>
        </row>
        <row r="223">
          <cell r="B223" t="str">
            <v>4203011020012</v>
          </cell>
          <cell r="C223">
            <v>96410.4</v>
          </cell>
          <cell r="D223">
            <v>95384</v>
          </cell>
          <cell r="E223">
            <v>96411</v>
          </cell>
        </row>
        <row r="224">
          <cell r="B224" t="str">
            <v>4203011020013</v>
          </cell>
          <cell r="C224">
            <v>1497.36</v>
          </cell>
          <cell r="D224">
            <v>1482</v>
          </cell>
          <cell r="E224">
            <v>1498</v>
          </cell>
        </row>
        <row r="225">
          <cell r="B225" t="str">
            <v>4203011030001</v>
          </cell>
          <cell r="C225">
            <v>6108.84</v>
          </cell>
          <cell r="D225">
            <v>6044</v>
          </cell>
          <cell r="E225">
            <v>6109</v>
          </cell>
        </row>
        <row r="226">
          <cell r="B226" t="str">
            <v>4203011030002</v>
          </cell>
          <cell r="C226">
            <v>32695.200000000001</v>
          </cell>
          <cell r="D226">
            <v>32348</v>
          </cell>
          <cell r="E226">
            <v>32696</v>
          </cell>
        </row>
        <row r="227">
          <cell r="B227" t="str">
            <v>4203011030003</v>
          </cell>
          <cell r="C227">
            <v>67197</v>
          </cell>
          <cell r="D227">
            <v>66481</v>
          </cell>
          <cell r="E227">
            <v>67197</v>
          </cell>
        </row>
        <row r="228">
          <cell r="B228" t="str">
            <v>4203011040001</v>
          </cell>
          <cell r="C228">
            <v>0</v>
          </cell>
          <cell r="D228">
            <v>0</v>
          </cell>
          <cell r="E228">
            <v>0</v>
          </cell>
        </row>
        <row r="229">
          <cell r="B229" t="str">
            <v>4203011040006</v>
          </cell>
          <cell r="C229">
            <v>0</v>
          </cell>
          <cell r="D229">
            <v>0</v>
          </cell>
          <cell r="E229">
            <v>0</v>
          </cell>
        </row>
        <row r="230">
          <cell r="B230" t="str">
            <v>4203011040008</v>
          </cell>
          <cell r="C230">
            <v>0</v>
          </cell>
          <cell r="D230">
            <v>0</v>
          </cell>
          <cell r="E230">
            <v>0</v>
          </cell>
        </row>
        <row r="231">
          <cell r="B231" t="str">
            <v>4204011020002</v>
          </cell>
          <cell r="C231">
            <v>289598.90999999997</v>
          </cell>
          <cell r="D231">
            <v>286515</v>
          </cell>
          <cell r="E231">
            <v>289599</v>
          </cell>
        </row>
        <row r="232">
          <cell r="B232" t="str">
            <v>4204011020004</v>
          </cell>
          <cell r="C232">
            <v>0</v>
          </cell>
          <cell r="D232">
            <v>0</v>
          </cell>
          <cell r="E232">
            <v>0</v>
          </cell>
        </row>
        <row r="233">
          <cell r="B233" t="str">
            <v>4204011020005</v>
          </cell>
          <cell r="C233">
            <v>49.2</v>
          </cell>
          <cell r="D233">
            <v>49</v>
          </cell>
          <cell r="E233">
            <v>50</v>
          </cell>
        </row>
        <row r="234">
          <cell r="B234" t="str">
            <v>4204011020006</v>
          </cell>
          <cell r="C234">
            <v>24231.119999999999</v>
          </cell>
          <cell r="D234">
            <v>23974</v>
          </cell>
          <cell r="E234">
            <v>24232</v>
          </cell>
        </row>
        <row r="235">
          <cell r="B235" t="str">
            <v>4204011020007</v>
          </cell>
          <cell r="C235">
            <v>0</v>
          </cell>
          <cell r="D235">
            <v>0</v>
          </cell>
          <cell r="E235">
            <v>0</v>
          </cell>
        </row>
        <row r="236">
          <cell r="B236" t="str">
            <v>4204011020010</v>
          </cell>
          <cell r="C236">
            <v>0</v>
          </cell>
          <cell r="D236">
            <v>0</v>
          </cell>
          <cell r="E236">
            <v>0</v>
          </cell>
        </row>
        <row r="237">
          <cell r="B237" t="str">
            <v>4204011020011</v>
          </cell>
          <cell r="C237">
            <v>0</v>
          </cell>
          <cell r="D237">
            <v>0</v>
          </cell>
          <cell r="E237">
            <v>0</v>
          </cell>
        </row>
        <row r="238">
          <cell r="B238" t="str">
            <v>4204011020012</v>
          </cell>
          <cell r="C238">
            <v>0</v>
          </cell>
          <cell r="D238">
            <v>0</v>
          </cell>
          <cell r="E238">
            <v>0</v>
          </cell>
        </row>
        <row r="239">
          <cell r="B239" t="str">
            <v>4204011020013</v>
          </cell>
          <cell r="C239">
            <v>1497.36</v>
          </cell>
          <cell r="D239">
            <v>1482</v>
          </cell>
          <cell r="E239">
            <v>1498</v>
          </cell>
        </row>
        <row r="240">
          <cell r="B240" t="str">
            <v>4204011030001</v>
          </cell>
          <cell r="C240">
            <v>5791.95</v>
          </cell>
          <cell r="D240">
            <v>5730</v>
          </cell>
          <cell r="E240">
            <v>5792</v>
          </cell>
        </row>
        <row r="241">
          <cell r="B241" t="str">
            <v>4204011030002</v>
          </cell>
          <cell r="C241">
            <v>16610.400000000001</v>
          </cell>
          <cell r="D241">
            <v>16434</v>
          </cell>
          <cell r="E241">
            <v>16611</v>
          </cell>
        </row>
        <row r="242">
          <cell r="B242" t="str">
            <v>4204011030003</v>
          </cell>
          <cell r="C242">
            <v>63711.8</v>
          </cell>
          <cell r="D242">
            <v>63034</v>
          </cell>
          <cell r="E242">
            <v>63712</v>
          </cell>
        </row>
        <row r="243">
          <cell r="B243" t="str">
            <v>4204011040001</v>
          </cell>
          <cell r="C243">
            <v>0</v>
          </cell>
          <cell r="D243">
            <v>0</v>
          </cell>
          <cell r="E243">
            <v>0</v>
          </cell>
        </row>
        <row r="244">
          <cell r="B244" t="str">
            <v>4204011040006</v>
          </cell>
          <cell r="C244">
            <v>0</v>
          </cell>
          <cell r="D244">
            <v>0</v>
          </cell>
          <cell r="E244">
            <v>0</v>
          </cell>
        </row>
        <row r="245">
          <cell r="B245" t="str">
            <v>4204011040008</v>
          </cell>
          <cell r="C245">
            <v>0</v>
          </cell>
          <cell r="D245">
            <v>0</v>
          </cell>
          <cell r="E245">
            <v>0</v>
          </cell>
        </row>
        <row r="246">
          <cell r="B246" t="str">
            <v>4205011020002</v>
          </cell>
          <cell r="C246">
            <v>289598.90999999997</v>
          </cell>
          <cell r="D246">
            <v>286515</v>
          </cell>
          <cell r="E246">
            <v>289599</v>
          </cell>
        </row>
        <row r="247">
          <cell r="B247" t="str">
            <v>4205011020004</v>
          </cell>
          <cell r="C247">
            <v>0</v>
          </cell>
          <cell r="D247">
            <v>0</v>
          </cell>
          <cell r="E247">
            <v>0</v>
          </cell>
        </row>
        <row r="248">
          <cell r="B248" t="str">
            <v>4205011020005</v>
          </cell>
          <cell r="C248">
            <v>49.2</v>
          </cell>
          <cell r="D248">
            <v>49</v>
          </cell>
          <cell r="E248">
            <v>50</v>
          </cell>
        </row>
        <row r="249">
          <cell r="B249" t="str">
            <v>4205011020006</v>
          </cell>
          <cell r="C249">
            <v>23056.59</v>
          </cell>
          <cell r="D249">
            <v>22811</v>
          </cell>
          <cell r="E249">
            <v>23057</v>
          </cell>
        </row>
        <row r="250">
          <cell r="B250" t="str">
            <v>4205011020007</v>
          </cell>
          <cell r="C250">
            <v>0</v>
          </cell>
          <cell r="D250">
            <v>0</v>
          </cell>
          <cell r="E250">
            <v>0</v>
          </cell>
        </row>
        <row r="251">
          <cell r="B251" t="str">
            <v>4205011020010</v>
          </cell>
          <cell r="C251">
            <v>0</v>
          </cell>
          <cell r="D251">
            <v>0</v>
          </cell>
          <cell r="E251">
            <v>0</v>
          </cell>
        </row>
        <row r="252">
          <cell r="B252" t="str">
            <v>4205011020011</v>
          </cell>
          <cell r="C252">
            <v>0</v>
          </cell>
          <cell r="D252">
            <v>0</v>
          </cell>
          <cell r="E252">
            <v>0</v>
          </cell>
        </row>
        <row r="253">
          <cell r="B253" t="str">
            <v>4205011020012</v>
          </cell>
          <cell r="C253">
            <v>0</v>
          </cell>
          <cell r="D253">
            <v>0</v>
          </cell>
          <cell r="E253">
            <v>0</v>
          </cell>
        </row>
        <row r="254">
          <cell r="B254" t="str">
            <v>4205011020013</v>
          </cell>
          <cell r="C254">
            <v>1497.36</v>
          </cell>
          <cell r="D254">
            <v>1482</v>
          </cell>
          <cell r="E254">
            <v>1498</v>
          </cell>
        </row>
        <row r="255">
          <cell r="B255" t="str">
            <v>4205011030001</v>
          </cell>
          <cell r="C255">
            <v>5791.95</v>
          </cell>
          <cell r="D255">
            <v>5730</v>
          </cell>
          <cell r="E255">
            <v>5792</v>
          </cell>
        </row>
        <row r="256">
          <cell r="B256" t="str">
            <v>4205011030002</v>
          </cell>
          <cell r="C256">
            <v>19857.599999999999</v>
          </cell>
          <cell r="D256">
            <v>19647</v>
          </cell>
          <cell r="E256">
            <v>19858</v>
          </cell>
        </row>
        <row r="257">
          <cell r="B257" t="str">
            <v>4205011030003</v>
          </cell>
          <cell r="C257">
            <v>63711.8</v>
          </cell>
          <cell r="D257">
            <v>63034</v>
          </cell>
          <cell r="E257">
            <v>63712</v>
          </cell>
        </row>
        <row r="258">
          <cell r="B258" t="str">
            <v>4205011040001</v>
          </cell>
          <cell r="C258">
            <v>0</v>
          </cell>
          <cell r="D258">
            <v>0</v>
          </cell>
          <cell r="E258">
            <v>0</v>
          </cell>
        </row>
        <row r="259">
          <cell r="B259" t="str">
            <v>4205011040006</v>
          </cell>
          <cell r="C259">
            <v>0</v>
          </cell>
          <cell r="D259">
            <v>0</v>
          </cell>
          <cell r="E259">
            <v>0</v>
          </cell>
        </row>
        <row r="260">
          <cell r="B260" t="str">
            <v>4205011040008</v>
          </cell>
          <cell r="C260">
            <v>0</v>
          </cell>
          <cell r="D260">
            <v>0</v>
          </cell>
          <cell r="E260">
            <v>0</v>
          </cell>
        </row>
        <row r="261">
          <cell r="B261" t="str">
            <v>4206011020002</v>
          </cell>
          <cell r="C261">
            <v>305440.68</v>
          </cell>
          <cell r="D261">
            <v>302189</v>
          </cell>
          <cell r="E261">
            <v>305441</v>
          </cell>
        </row>
        <row r="262">
          <cell r="B262" t="str">
            <v>4206011020004</v>
          </cell>
          <cell r="C262">
            <v>0</v>
          </cell>
          <cell r="D262">
            <v>0</v>
          </cell>
          <cell r="E262">
            <v>0</v>
          </cell>
        </row>
        <row r="263">
          <cell r="B263" t="str">
            <v>4206011020005</v>
          </cell>
          <cell r="C263">
            <v>49.2</v>
          </cell>
          <cell r="D263">
            <v>49</v>
          </cell>
          <cell r="E263">
            <v>50</v>
          </cell>
        </row>
        <row r="264">
          <cell r="B264" t="str">
            <v>4206011020006</v>
          </cell>
          <cell r="C264">
            <v>25453.39</v>
          </cell>
          <cell r="D264">
            <v>25183</v>
          </cell>
          <cell r="E264">
            <v>25454</v>
          </cell>
        </row>
        <row r="265">
          <cell r="B265" t="str">
            <v>4206011020007</v>
          </cell>
          <cell r="C265">
            <v>0</v>
          </cell>
          <cell r="D265">
            <v>0</v>
          </cell>
          <cell r="E265">
            <v>0</v>
          </cell>
        </row>
        <row r="266">
          <cell r="B266" t="str">
            <v>4206011020010</v>
          </cell>
          <cell r="C266">
            <v>0</v>
          </cell>
          <cell r="D266">
            <v>0</v>
          </cell>
          <cell r="E266">
            <v>0</v>
          </cell>
        </row>
        <row r="267">
          <cell r="B267" t="str">
            <v>4206011020011</v>
          </cell>
          <cell r="C267">
            <v>0</v>
          </cell>
          <cell r="D267">
            <v>0</v>
          </cell>
          <cell r="E267">
            <v>0</v>
          </cell>
        </row>
        <row r="268">
          <cell r="B268" t="str">
            <v>4206011020012</v>
          </cell>
          <cell r="C268">
            <v>0</v>
          </cell>
          <cell r="D268">
            <v>0</v>
          </cell>
          <cell r="E268">
            <v>0</v>
          </cell>
        </row>
        <row r="269">
          <cell r="B269" t="str">
            <v>4206011020013</v>
          </cell>
          <cell r="C269">
            <v>1497.36</v>
          </cell>
          <cell r="D269">
            <v>1482</v>
          </cell>
          <cell r="E269">
            <v>1498</v>
          </cell>
        </row>
        <row r="270">
          <cell r="B270" t="str">
            <v>4206011030001</v>
          </cell>
          <cell r="C270">
            <v>6108.84</v>
          </cell>
          <cell r="D270">
            <v>6044</v>
          </cell>
          <cell r="E270">
            <v>6109</v>
          </cell>
        </row>
        <row r="271">
          <cell r="B271" t="str">
            <v>4206011030002</v>
          </cell>
          <cell r="C271">
            <v>0</v>
          </cell>
          <cell r="D271">
            <v>0</v>
          </cell>
          <cell r="E271">
            <v>0</v>
          </cell>
        </row>
        <row r="272">
          <cell r="B272" t="str">
            <v>4206011030003</v>
          </cell>
          <cell r="C272">
            <v>67197</v>
          </cell>
          <cell r="D272">
            <v>66481</v>
          </cell>
          <cell r="E272">
            <v>67197</v>
          </cell>
        </row>
        <row r="273">
          <cell r="B273" t="str">
            <v>4206011040001</v>
          </cell>
          <cell r="C273">
            <v>0</v>
          </cell>
          <cell r="D273">
            <v>0</v>
          </cell>
          <cell r="E273">
            <v>0</v>
          </cell>
        </row>
        <row r="274">
          <cell r="B274" t="str">
            <v>4206011040006</v>
          </cell>
          <cell r="C274">
            <v>0</v>
          </cell>
          <cell r="D274">
            <v>0</v>
          </cell>
          <cell r="E274">
            <v>0</v>
          </cell>
        </row>
        <row r="275">
          <cell r="B275" t="str">
            <v>4206011040008</v>
          </cell>
          <cell r="C275">
            <v>0</v>
          </cell>
          <cell r="D275">
            <v>0</v>
          </cell>
          <cell r="E275">
            <v>0</v>
          </cell>
        </row>
        <row r="276">
          <cell r="B276" t="str">
            <v>4301011020002</v>
          </cell>
          <cell r="C276">
            <v>1473520.9600000002</v>
          </cell>
          <cell r="D276">
            <v>1457830</v>
          </cell>
          <cell r="E276">
            <v>1473521</v>
          </cell>
        </row>
        <row r="277">
          <cell r="B277" t="str">
            <v>4301011020004</v>
          </cell>
          <cell r="C277">
            <v>4800</v>
          </cell>
          <cell r="D277">
            <v>4749</v>
          </cell>
          <cell r="E277">
            <v>4800</v>
          </cell>
        </row>
        <row r="278">
          <cell r="B278" t="str">
            <v>4301011020005</v>
          </cell>
          <cell r="C278">
            <v>393.59999999999997</v>
          </cell>
          <cell r="D278">
            <v>390</v>
          </cell>
          <cell r="E278">
            <v>394</v>
          </cell>
        </row>
        <row r="279">
          <cell r="B279" t="str">
            <v>4301011020006</v>
          </cell>
          <cell r="C279">
            <v>16048.69</v>
          </cell>
          <cell r="D279">
            <v>15878</v>
          </cell>
          <cell r="E279">
            <v>16049</v>
          </cell>
        </row>
        <row r="280">
          <cell r="B280" t="str">
            <v>4301011020007</v>
          </cell>
          <cell r="C280">
            <v>0</v>
          </cell>
          <cell r="D280">
            <v>0</v>
          </cell>
          <cell r="E280">
            <v>0</v>
          </cell>
        </row>
        <row r="281">
          <cell r="B281" t="str">
            <v>4301011020010</v>
          </cell>
          <cell r="C281">
            <v>0</v>
          </cell>
          <cell r="D281">
            <v>0</v>
          </cell>
          <cell r="E281">
            <v>0</v>
          </cell>
        </row>
        <row r="282">
          <cell r="B282" t="str">
            <v>4301011020011</v>
          </cell>
          <cell r="C282">
            <v>0</v>
          </cell>
          <cell r="D282">
            <v>0</v>
          </cell>
          <cell r="E282">
            <v>0</v>
          </cell>
        </row>
        <row r="283">
          <cell r="B283" t="str">
            <v>4301011020012</v>
          </cell>
          <cell r="C283">
            <v>120000</v>
          </cell>
          <cell r="D283">
            <v>118722</v>
          </cell>
          <cell r="E283">
            <v>120000</v>
          </cell>
        </row>
        <row r="284">
          <cell r="B284" t="str">
            <v>4301011020013</v>
          </cell>
          <cell r="C284">
            <v>9797.2800000000007</v>
          </cell>
          <cell r="D284">
            <v>9694</v>
          </cell>
          <cell r="E284">
            <v>9798</v>
          </cell>
        </row>
        <row r="285">
          <cell r="B285" t="str">
            <v>4301011030001</v>
          </cell>
          <cell r="C285">
            <v>14682.24</v>
          </cell>
          <cell r="D285">
            <v>14527</v>
          </cell>
          <cell r="E285">
            <v>14683</v>
          </cell>
        </row>
        <row r="286">
          <cell r="B286" t="str">
            <v>4301011030002</v>
          </cell>
          <cell r="C286">
            <v>46720.800000000003</v>
          </cell>
          <cell r="D286">
            <v>46223</v>
          </cell>
          <cell r="E286">
            <v>46721</v>
          </cell>
        </row>
        <row r="287">
          <cell r="B287" t="str">
            <v>4301011030003</v>
          </cell>
          <cell r="C287">
            <v>161504.64000000001</v>
          </cell>
          <cell r="D287">
            <v>159785</v>
          </cell>
          <cell r="E287">
            <v>161505</v>
          </cell>
        </row>
        <row r="288">
          <cell r="B288" t="str">
            <v>4301011040001</v>
          </cell>
          <cell r="C288">
            <v>0</v>
          </cell>
          <cell r="D288">
            <v>0</v>
          </cell>
          <cell r="E288">
            <v>0</v>
          </cell>
        </row>
        <row r="289">
          <cell r="B289" t="str">
            <v>4301011040006</v>
          </cell>
          <cell r="C289">
            <v>0</v>
          </cell>
          <cell r="D289">
            <v>0</v>
          </cell>
          <cell r="E289">
            <v>0</v>
          </cell>
        </row>
        <row r="290">
          <cell r="B290" t="str">
            <v>4301011040008</v>
          </cell>
          <cell r="C290">
            <v>0</v>
          </cell>
          <cell r="D290">
            <v>0</v>
          </cell>
          <cell r="E290">
            <v>0</v>
          </cell>
        </row>
        <row r="291">
          <cell r="B291" t="str">
            <v>4302011020002</v>
          </cell>
          <cell r="C291">
            <v>3537815.76</v>
          </cell>
          <cell r="D291">
            <v>3500144</v>
          </cell>
          <cell r="E291">
            <v>3537816</v>
          </cell>
        </row>
        <row r="292">
          <cell r="B292" t="str">
            <v>4302011020004</v>
          </cell>
          <cell r="C292">
            <v>30564</v>
          </cell>
          <cell r="D292">
            <v>30239</v>
          </cell>
          <cell r="E292">
            <v>30564</v>
          </cell>
        </row>
        <row r="293">
          <cell r="B293" t="str">
            <v>4302011020005</v>
          </cell>
          <cell r="C293">
            <v>787.2</v>
          </cell>
          <cell r="D293">
            <v>780</v>
          </cell>
          <cell r="E293">
            <v>788</v>
          </cell>
        </row>
        <row r="294">
          <cell r="B294" t="str">
            <v>4302011020006</v>
          </cell>
          <cell r="C294">
            <v>293603.13</v>
          </cell>
          <cell r="D294">
            <v>290478</v>
          </cell>
          <cell r="E294">
            <v>293604</v>
          </cell>
        </row>
        <row r="295">
          <cell r="B295" t="str">
            <v>4302011020007</v>
          </cell>
          <cell r="C295">
            <v>0</v>
          </cell>
          <cell r="D295">
            <v>0</v>
          </cell>
          <cell r="E295">
            <v>0</v>
          </cell>
        </row>
        <row r="296">
          <cell r="B296" t="str">
            <v>4302011020010</v>
          </cell>
          <cell r="C296">
            <v>0</v>
          </cell>
          <cell r="D296">
            <v>0</v>
          </cell>
          <cell r="E296">
            <v>0</v>
          </cell>
        </row>
        <row r="297">
          <cell r="B297" t="str">
            <v>4302011020011</v>
          </cell>
          <cell r="C297">
            <v>0</v>
          </cell>
          <cell r="D297">
            <v>0</v>
          </cell>
          <cell r="E297">
            <v>0</v>
          </cell>
        </row>
        <row r="298">
          <cell r="B298" t="str">
            <v>4302011020012</v>
          </cell>
          <cell r="C298">
            <v>486299.16000000003</v>
          </cell>
          <cell r="D298">
            <v>481122</v>
          </cell>
          <cell r="E298">
            <v>486300</v>
          </cell>
        </row>
        <row r="299">
          <cell r="B299" t="str">
            <v>4302011020013</v>
          </cell>
          <cell r="C299">
            <v>23346.43</v>
          </cell>
          <cell r="D299">
            <v>23098</v>
          </cell>
          <cell r="E299">
            <v>23347</v>
          </cell>
        </row>
        <row r="300">
          <cell r="B300" t="str">
            <v>4302011030001</v>
          </cell>
          <cell r="C300">
            <v>70756.320000000007</v>
          </cell>
          <cell r="D300">
            <v>70004</v>
          </cell>
          <cell r="E300">
            <v>70757</v>
          </cell>
        </row>
        <row r="301">
          <cell r="B301" t="str">
            <v>4302011030002</v>
          </cell>
          <cell r="C301">
            <v>329404.79999999999</v>
          </cell>
          <cell r="D301">
            <v>325897</v>
          </cell>
          <cell r="E301">
            <v>329405</v>
          </cell>
        </row>
        <row r="302">
          <cell r="B302" t="str">
            <v>4302011030003</v>
          </cell>
          <cell r="C302">
            <v>778319.28</v>
          </cell>
          <cell r="D302">
            <v>770032</v>
          </cell>
          <cell r="E302">
            <v>778320</v>
          </cell>
        </row>
        <row r="303">
          <cell r="B303" t="str">
            <v>4302011040001</v>
          </cell>
          <cell r="C303">
            <v>0</v>
          </cell>
          <cell r="D303">
            <v>0</v>
          </cell>
          <cell r="E303">
            <v>0</v>
          </cell>
        </row>
        <row r="304">
          <cell r="B304" t="str">
            <v>4302011040006</v>
          </cell>
          <cell r="C304">
            <v>0</v>
          </cell>
          <cell r="D304">
            <v>0</v>
          </cell>
          <cell r="E304">
            <v>0</v>
          </cell>
        </row>
        <row r="305">
          <cell r="B305" t="str">
            <v>4302011040008</v>
          </cell>
          <cell r="C305">
            <v>0</v>
          </cell>
          <cell r="D305">
            <v>0</v>
          </cell>
          <cell r="E305">
            <v>0</v>
          </cell>
        </row>
        <row r="306">
          <cell r="B306" t="str">
            <v>4303011020002</v>
          </cell>
          <cell r="C306">
            <v>1677394.54</v>
          </cell>
          <cell r="D306">
            <v>1659534</v>
          </cell>
          <cell r="E306">
            <v>1677395</v>
          </cell>
        </row>
        <row r="307">
          <cell r="B307" t="str">
            <v>4303011020004</v>
          </cell>
          <cell r="C307">
            <v>11112</v>
          </cell>
          <cell r="D307">
            <v>10994</v>
          </cell>
          <cell r="E307">
            <v>11112</v>
          </cell>
        </row>
        <row r="308">
          <cell r="B308" t="str">
            <v>4303011020005</v>
          </cell>
          <cell r="C308">
            <v>393.6</v>
          </cell>
          <cell r="D308">
            <v>390</v>
          </cell>
          <cell r="E308">
            <v>394</v>
          </cell>
        </row>
        <row r="309">
          <cell r="B309" t="str">
            <v>4303011020006</v>
          </cell>
          <cell r="C309">
            <v>138348.04999999999</v>
          </cell>
          <cell r="D309">
            <v>136876</v>
          </cell>
          <cell r="E309">
            <v>138349</v>
          </cell>
        </row>
        <row r="310">
          <cell r="B310" t="str">
            <v>4303011020007</v>
          </cell>
          <cell r="C310">
            <v>0</v>
          </cell>
          <cell r="D310">
            <v>0</v>
          </cell>
          <cell r="E310">
            <v>0</v>
          </cell>
        </row>
        <row r="311">
          <cell r="B311" t="str">
            <v>4303011020010</v>
          </cell>
          <cell r="C311">
            <v>0</v>
          </cell>
          <cell r="D311">
            <v>0</v>
          </cell>
          <cell r="E311">
            <v>0</v>
          </cell>
        </row>
        <row r="312">
          <cell r="B312" t="str">
            <v>4303011020011</v>
          </cell>
          <cell r="C312">
            <v>0</v>
          </cell>
          <cell r="D312">
            <v>0</v>
          </cell>
          <cell r="E312">
            <v>0</v>
          </cell>
        </row>
        <row r="313">
          <cell r="B313" t="str">
            <v>4303011020012</v>
          </cell>
          <cell r="C313">
            <v>175934.88</v>
          </cell>
          <cell r="D313">
            <v>174062</v>
          </cell>
          <cell r="E313">
            <v>175935</v>
          </cell>
        </row>
        <row r="314">
          <cell r="B314" t="str">
            <v>4303011020013</v>
          </cell>
          <cell r="C314">
            <v>11870.91</v>
          </cell>
          <cell r="D314">
            <v>11745</v>
          </cell>
          <cell r="E314">
            <v>11871</v>
          </cell>
        </row>
        <row r="315">
          <cell r="B315" t="str">
            <v>4303011030001</v>
          </cell>
          <cell r="C315">
            <v>33547.86</v>
          </cell>
          <cell r="D315">
            <v>33191</v>
          </cell>
          <cell r="E315">
            <v>33548</v>
          </cell>
        </row>
        <row r="316">
          <cell r="B316" t="str">
            <v>4303011030002</v>
          </cell>
          <cell r="C316">
            <v>89935.2</v>
          </cell>
          <cell r="D316">
            <v>88978</v>
          </cell>
          <cell r="E316">
            <v>89936</v>
          </cell>
        </row>
        <row r="317">
          <cell r="B317" t="str">
            <v>4303011030003</v>
          </cell>
          <cell r="C317">
            <v>347875.26</v>
          </cell>
          <cell r="D317">
            <v>344172</v>
          </cell>
          <cell r="E317">
            <v>347876</v>
          </cell>
        </row>
        <row r="318">
          <cell r="B318" t="str">
            <v>4303011040001</v>
          </cell>
          <cell r="C318">
            <v>0</v>
          </cell>
          <cell r="D318">
            <v>0</v>
          </cell>
          <cell r="E318">
            <v>0</v>
          </cell>
        </row>
        <row r="319">
          <cell r="B319" t="str">
            <v>4303011040006</v>
          </cell>
          <cell r="C319">
            <v>0</v>
          </cell>
          <cell r="D319">
            <v>0</v>
          </cell>
          <cell r="E319">
            <v>0</v>
          </cell>
        </row>
        <row r="320">
          <cell r="B320" t="str">
            <v>4303011040008</v>
          </cell>
          <cell r="C320">
            <v>0</v>
          </cell>
          <cell r="D320">
            <v>0</v>
          </cell>
          <cell r="E320">
            <v>0</v>
          </cell>
        </row>
        <row r="321">
          <cell r="B321" t="str">
            <v>4401011020002</v>
          </cell>
          <cell r="C321">
            <v>979878.4800000001</v>
          </cell>
          <cell r="D321">
            <v>969445</v>
          </cell>
          <cell r="E321">
            <v>979879</v>
          </cell>
        </row>
        <row r="322">
          <cell r="B322" t="str">
            <v>4401011020004</v>
          </cell>
          <cell r="C322">
            <v>0</v>
          </cell>
          <cell r="D322">
            <v>0</v>
          </cell>
          <cell r="E322">
            <v>0</v>
          </cell>
        </row>
        <row r="323">
          <cell r="B323" t="str">
            <v>4401011020005</v>
          </cell>
          <cell r="C323">
            <v>147.60000000000002</v>
          </cell>
          <cell r="D323">
            <v>146</v>
          </cell>
          <cell r="E323">
            <v>148</v>
          </cell>
        </row>
        <row r="324">
          <cell r="B324" t="str">
            <v>4401011020006</v>
          </cell>
          <cell r="C324">
            <v>34436.879999999997</v>
          </cell>
          <cell r="D324">
            <v>34070</v>
          </cell>
          <cell r="E324">
            <v>34437</v>
          </cell>
        </row>
        <row r="325">
          <cell r="B325" t="str">
            <v>4401011020007</v>
          </cell>
          <cell r="C325">
            <v>0</v>
          </cell>
          <cell r="D325">
            <v>0</v>
          </cell>
          <cell r="E325">
            <v>0</v>
          </cell>
        </row>
        <row r="326">
          <cell r="B326" t="str">
            <v>4401011020010</v>
          </cell>
          <cell r="C326">
            <v>0</v>
          </cell>
          <cell r="D326">
            <v>0</v>
          </cell>
          <cell r="E326">
            <v>0</v>
          </cell>
        </row>
        <row r="327">
          <cell r="B327" t="str">
            <v>4401011020011</v>
          </cell>
          <cell r="C327">
            <v>0</v>
          </cell>
          <cell r="D327">
            <v>0</v>
          </cell>
          <cell r="E327">
            <v>0</v>
          </cell>
        </row>
        <row r="328">
          <cell r="B328" t="str">
            <v>4401011020012</v>
          </cell>
          <cell r="C328">
            <v>168347.76</v>
          </cell>
          <cell r="D328">
            <v>166555</v>
          </cell>
          <cell r="E328">
            <v>168348</v>
          </cell>
        </row>
        <row r="329">
          <cell r="B329" t="str">
            <v>4401011020013</v>
          </cell>
          <cell r="C329">
            <v>4492.08</v>
          </cell>
          <cell r="D329">
            <v>4445</v>
          </cell>
          <cell r="E329">
            <v>4493</v>
          </cell>
        </row>
        <row r="330">
          <cell r="B330" t="str">
            <v>4401011030001</v>
          </cell>
          <cell r="C330">
            <v>8264.8799999999992</v>
          </cell>
          <cell r="D330">
            <v>8177</v>
          </cell>
          <cell r="E330">
            <v>8265</v>
          </cell>
        </row>
        <row r="331">
          <cell r="B331" t="str">
            <v>4401011030002</v>
          </cell>
          <cell r="C331">
            <v>83992.8</v>
          </cell>
          <cell r="D331">
            <v>83099</v>
          </cell>
          <cell r="E331">
            <v>83993</v>
          </cell>
        </row>
        <row r="332">
          <cell r="B332" t="str">
            <v>4401011030003</v>
          </cell>
          <cell r="C332">
            <v>200764.32</v>
          </cell>
          <cell r="D332">
            <v>198627</v>
          </cell>
          <cell r="E332">
            <v>200765</v>
          </cell>
        </row>
        <row r="333">
          <cell r="B333" t="str">
            <v>4401011040001</v>
          </cell>
          <cell r="C333">
            <v>0</v>
          </cell>
          <cell r="D333">
            <v>0</v>
          </cell>
          <cell r="E333">
            <v>0</v>
          </cell>
        </row>
        <row r="334">
          <cell r="B334" t="str">
            <v>4401011040006</v>
          </cell>
          <cell r="C334">
            <v>0</v>
          </cell>
          <cell r="D334">
            <v>0</v>
          </cell>
          <cell r="E334">
            <v>0</v>
          </cell>
        </row>
        <row r="335">
          <cell r="B335" t="str">
            <v>4401011040008</v>
          </cell>
          <cell r="C335">
            <v>0</v>
          </cell>
          <cell r="D335">
            <v>0</v>
          </cell>
          <cell r="E335">
            <v>0</v>
          </cell>
        </row>
        <row r="336">
          <cell r="B336" t="str">
            <v>4402011020002</v>
          </cell>
          <cell r="C336">
            <v>3750547.83</v>
          </cell>
          <cell r="D336">
            <v>3710611</v>
          </cell>
          <cell r="E336">
            <v>3750548</v>
          </cell>
        </row>
        <row r="337">
          <cell r="B337" t="str">
            <v>4402011020004</v>
          </cell>
          <cell r="C337">
            <v>26184</v>
          </cell>
          <cell r="D337">
            <v>25905</v>
          </cell>
          <cell r="E337">
            <v>26184</v>
          </cell>
        </row>
        <row r="338">
          <cell r="B338" t="str">
            <v>4402011020005</v>
          </cell>
          <cell r="C338">
            <v>738</v>
          </cell>
          <cell r="D338">
            <v>730</v>
          </cell>
          <cell r="E338">
            <v>738</v>
          </cell>
        </row>
        <row r="339">
          <cell r="B339" t="str">
            <v>4402011020006</v>
          </cell>
          <cell r="C339">
            <v>256959.35999999999</v>
          </cell>
          <cell r="D339">
            <v>254224</v>
          </cell>
          <cell r="E339">
            <v>256960</v>
          </cell>
        </row>
        <row r="340">
          <cell r="B340" t="str">
            <v>4402011020007</v>
          </cell>
          <cell r="C340">
            <v>0</v>
          </cell>
          <cell r="D340">
            <v>0</v>
          </cell>
          <cell r="E340">
            <v>0</v>
          </cell>
        </row>
        <row r="341">
          <cell r="B341" t="str">
            <v>4402011020010</v>
          </cell>
          <cell r="C341">
            <v>0</v>
          </cell>
          <cell r="D341">
            <v>33242</v>
          </cell>
          <cell r="E341">
            <v>33600</v>
          </cell>
        </row>
        <row r="342">
          <cell r="B342" t="str">
            <v>4402011020011</v>
          </cell>
          <cell r="C342">
            <v>0</v>
          </cell>
          <cell r="D342">
            <v>0</v>
          </cell>
          <cell r="E342">
            <v>0</v>
          </cell>
        </row>
        <row r="343">
          <cell r="B343" t="str">
            <v>4402011020012</v>
          </cell>
          <cell r="C343">
            <v>189330</v>
          </cell>
          <cell r="D343">
            <v>187314</v>
          </cell>
          <cell r="E343">
            <v>189330</v>
          </cell>
        </row>
        <row r="344">
          <cell r="B344" t="str">
            <v>4402011020013</v>
          </cell>
          <cell r="C344">
            <v>21565.86</v>
          </cell>
          <cell r="D344">
            <v>21336</v>
          </cell>
          <cell r="E344">
            <v>21566</v>
          </cell>
        </row>
        <row r="345">
          <cell r="B345" t="str">
            <v>4402011030001</v>
          </cell>
          <cell r="C345">
            <v>102768.81</v>
          </cell>
          <cell r="D345">
            <v>101675</v>
          </cell>
          <cell r="E345">
            <v>102769</v>
          </cell>
        </row>
        <row r="346">
          <cell r="B346" t="str">
            <v>4402011030002</v>
          </cell>
          <cell r="C346">
            <v>224445.6</v>
          </cell>
          <cell r="D346">
            <v>222056</v>
          </cell>
          <cell r="E346">
            <v>224446</v>
          </cell>
        </row>
        <row r="347">
          <cell r="B347" t="str">
            <v>4402011030003</v>
          </cell>
          <cell r="C347">
            <v>751624.16</v>
          </cell>
          <cell r="D347">
            <v>743621</v>
          </cell>
          <cell r="E347">
            <v>751625</v>
          </cell>
        </row>
        <row r="348">
          <cell r="B348" t="str">
            <v>4402011040001</v>
          </cell>
          <cell r="C348">
            <v>0</v>
          </cell>
          <cell r="D348">
            <v>0</v>
          </cell>
          <cell r="E348">
            <v>0</v>
          </cell>
        </row>
        <row r="349">
          <cell r="B349" t="str">
            <v>4402011040006</v>
          </cell>
          <cell r="C349">
            <v>0</v>
          </cell>
          <cell r="D349">
            <v>0</v>
          </cell>
          <cell r="E349">
            <v>0</v>
          </cell>
        </row>
        <row r="350">
          <cell r="B350" t="str">
            <v>4402011040008</v>
          </cell>
          <cell r="C350">
            <v>0</v>
          </cell>
          <cell r="D350">
            <v>0</v>
          </cell>
          <cell r="E350">
            <v>0</v>
          </cell>
        </row>
        <row r="351">
          <cell r="B351" t="str">
            <v>4402031020002</v>
          </cell>
          <cell r="C351">
            <v>809755.2</v>
          </cell>
          <cell r="D351">
            <v>801133</v>
          </cell>
          <cell r="E351">
            <v>809756</v>
          </cell>
        </row>
        <row r="352">
          <cell r="B352" t="str">
            <v>4402031020004</v>
          </cell>
          <cell r="C352">
            <v>13920</v>
          </cell>
          <cell r="D352">
            <v>13772</v>
          </cell>
          <cell r="E352">
            <v>13920</v>
          </cell>
        </row>
        <row r="353">
          <cell r="B353" t="str">
            <v>4402031020005</v>
          </cell>
          <cell r="C353">
            <v>147.6</v>
          </cell>
          <cell r="D353">
            <v>146</v>
          </cell>
          <cell r="E353">
            <v>148</v>
          </cell>
        </row>
        <row r="354">
          <cell r="B354" t="str">
            <v>4402031020006</v>
          </cell>
          <cell r="C354">
            <v>67479.600000000006</v>
          </cell>
          <cell r="D354">
            <v>66761</v>
          </cell>
          <cell r="E354">
            <v>67480</v>
          </cell>
        </row>
        <row r="355">
          <cell r="B355" t="str">
            <v>4402031020007</v>
          </cell>
          <cell r="C355">
            <v>0</v>
          </cell>
          <cell r="D355">
            <v>0</v>
          </cell>
          <cell r="E355">
            <v>0</v>
          </cell>
        </row>
        <row r="356">
          <cell r="B356" t="str">
            <v>4402031020010</v>
          </cell>
          <cell r="C356">
            <v>0</v>
          </cell>
          <cell r="D356">
            <v>0</v>
          </cell>
          <cell r="E356">
            <v>0</v>
          </cell>
        </row>
        <row r="357">
          <cell r="B357" t="str">
            <v>4402031020011</v>
          </cell>
          <cell r="C357">
            <v>0</v>
          </cell>
          <cell r="D357">
            <v>0</v>
          </cell>
          <cell r="E357">
            <v>0</v>
          </cell>
        </row>
        <row r="358">
          <cell r="B358" t="str">
            <v>4402031020012</v>
          </cell>
          <cell r="C358">
            <v>201771.24</v>
          </cell>
          <cell r="D358">
            <v>199623</v>
          </cell>
          <cell r="E358">
            <v>201772</v>
          </cell>
        </row>
        <row r="359">
          <cell r="B359" t="str">
            <v>4402031020013</v>
          </cell>
          <cell r="C359">
            <v>4492.08</v>
          </cell>
          <cell r="D359">
            <v>4445</v>
          </cell>
          <cell r="E359">
            <v>4493</v>
          </cell>
        </row>
        <row r="360">
          <cell r="B360" t="str">
            <v>4402031030001</v>
          </cell>
          <cell r="C360">
            <v>34141.08</v>
          </cell>
          <cell r="D360">
            <v>33778</v>
          </cell>
          <cell r="E360">
            <v>34142</v>
          </cell>
        </row>
        <row r="361">
          <cell r="B361" t="str">
            <v>4402031030002</v>
          </cell>
          <cell r="C361">
            <v>84981.6</v>
          </cell>
          <cell r="D361">
            <v>84077</v>
          </cell>
          <cell r="E361">
            <v>84982</v>
          </cell>
        </row>
        <row r="362">
          <cell r="B362" t="str">
            <v>4402031030003</v>
          </cell>
          <cell r="C362">
            <v>167538.23999999999</v>
          </cell>
          <cell r="D362">
            <v>165755</v>
          </cell>
          <cell r="E362">
            <v>167539</v>
          </cell>
        </row>
        <row r="363">
          <cell r="B363" t="str">
            <v>4402031040001</v>
          </cell>
          <cell r="C363">
            <v>0</v>
          </cell>
          <cell r="D363">
            <v>0</v>
          </cell>
          <cell r="E363">
            <v>0</v>
          </cell>
        </row>
        <row r="364">
          <cell r="B364" t="str">
            <v>4402031040006</v>
          </cell>
          <cell r="C364">
            <v>0</v>
          </cell>
          <cell r="D364">
            <v>0</v>
          </cell>
          <cell r="E364">
            <v>0</v>
          </cell>
        </row>
        <row r="365">
          <cell r="B365" t="str">
            <v>4402031040008</v>
          </cell>
          <cell r="C365">
            <v>0</v>
          </cell>
          <cell r="D365">
            <v>0</v>
          </cell>
          <cell r="E365">
            <v>0</v>
          </cell>
        </row>
        <row r="366">
          <cell r="B366" t="str">
            <v>4403011020002</v>
          </cell>
          <cell r="C366">
            <v>590990.85</v>
          </cell>
          <cell r="D366">
            <v>584698</v>
          </cell>
          <cell r="E366">
            <v>590991</v>
          </cell>
        </row>
        <row r="367">
          <cell r="B367" t="str">
            <v>4403011020004</v>
          </cell>
          <cell r="C367">
            <v>5556</v>
          </cell>
          <cell r="D367">
            <v>5497</v>
          </cell>
          <cell r="E367">
            <v>5556</v>
          </cell>
        </row>
        <row r="368">
          <cell r="B368" t="str">
            <v>4403011020005</v>
          </cell>
          <cell r="C368">
            <v>98.4</v>
          </cell>
          <cell r="D368">
            <v>98</v>
          </cell>
          <cell r="E368">
            <v>99</v>
          </cell>
        </row>
        <row r="369">
          <cell r="B369" t="str">
            <v>4403011020006</v>
          </cell>
          <cell r="C369">
            <v>48751.89</v>
          </cell>
          <cell r="D369">
            <v>48233</v>
          </cell>
          <cell r="E369">
            <v>48752</v>
          </cell>
        </row>
        <row r="370">
          <cell r="B370" t="str">
            <v>4403011020007</v>
          </cell>
          <cell r="C370">
            <v>0</v>
          </cell>
          <cell r="D370">
            <v>0</v>
          </cell>
          <cell r="E370">
            <v>0</v>
          </cell>
        </row>
        <row r="371">
          <cell r="B371" t="str">
            <v>4403011020010</v>
          </cell>
          <cell r="C371">
            <v>0</v>
          </cell>
          <cell r="D371">
            <v>0</v>
          </cell>
          <cell r="E371">
            <v>0</v>
          </cell>
        </row>
        <row r="372">
          <cell r="B372" t="str">
            <v>4403011020011</v>
          </cell>
          <cell r="C372">
            <v>0</v>
          </cell>
          <cell r="D372">
            <v>0</v>
          </cell>
          <cell r="E372">
            <v>0</v>
          </cell>
        </row>
        <row r="373">
          <cell r="B373" t="str">
            <v>4403011020012</v>
          </cell>
          <cell r="C373">
            <v>177896.88</v>
          </cell>
          <cell r="D373">
            <v>176003</v>
          </cell>
          <cell r="E373">
            <v>177897</v>
          </cell>
        </row>
        <row r="374">
          <cell r="B374" t="str">
            <v>4403011020013</v>
          </cell>
          <cell r="C374">
            <v>2994.72</v>
          </cell>
          <cell r="D374">
            <v>2963</v>
          </cell>
          <cell r="E374">
            <v>2995</v>
          </cell>
        </row>
        <row r="375">
          <cell r="B375" t="str">
            <v>4403011030001</v>
          </cell>
          <cell r="C375">
            <v>39789.54</v>
          </cell>
          <cell r="D375">
            <v>39366</v>
          </cell>
          <cell r="E375">
            <v>39790</v>
          </cell>
        </row>
        <row r="376">
          <cell r="B376" t="str">
            <v>4403011030002</v>
          </cell>
          <cell r="C376">
            <v>58528.800000000003</v>
          </cell>
          <cell r="D376">
            <v>57906</v>
          </cell>
          <cell r="E376">
            <v>58529</v>
          </cell>
        </row>
        <row r="377">
          <cell r="B377" t="str">
            <v>4403011030003</v>
          </cell>
          <cell r="C377">
            <v>130017.93</v>
          </cell>
          <cell r="D377">
            <v>128634</v>
          </cell>
          <cell r="E377">
            <v>130018</v>
          </cell>
        </row>
        <row r="378">
          <cell r="B378" t="str">
            <v>4403011040001</v>
          </cell>
          <cell r="C378">
            <v>0</v>
          </cell>
          <cell r="D378">
            <v>0</v>
          </cell>
          <cell r="E378">
            <v>0</v>
          </cell>
        </row>
        <row r="379">
          <cell r="B379" t="str">
            <v>4403011040006</v>
          </cell>
          <cell r="C379">
            <v>0</v>
          </cell>
          <cell r="D379">
            <v>0</v>
          </cell>
          <cell r="E379">
            <v>0</v>
          </cell>
        </row>
        <row r="380">
          <cell r="B380" t="str">
            <v>4403011040008</v>
          </cell>
          <cell r="C380">
            <v>0</v>
          </cell>
          <cell r="D380">
            <v>0</v>
          </cell>
          <cell r="E380">
            <v>0</v>
          </cell>
        </row>
        <row r="381">
          <cell r="B381" t="str">
            <v>4403021020002</v>
          </cell>
          <cell r="C381">
            <v>602325.47</v>
          </cell>
          <cell r="D381">
            <v>595912</v>
          </cell>
          <cell r="E381">
            <v>602326</v>
          </cell>
        </row>
        <row r="382">
          <cell r="B382" t="str">
            <v>4403021020004</v>
          </cell>
          <cell r="C382">
            <v>0</v>
          </cell>
          <cell r="D382">
            <v>0</v>
          </cell>
          <cell r="E382">
            <v>0</v>
          </cell>
        </row>
        <row r="383">
          <cell r="B383" t="str">
            <v>4403021020005</v>
          </cell>
          <cell r="C383">
            <v>98.4</v>
          </cell>
          <cell r="D383">
            <v>98</v>
          </cell>
          <cell r="E383">
            <v>99</v>
          </cell>
        </row>
        <row r="384">
          <cell r="B384" t="str">
            <v>4403021020006</v>
          </cell>
          <cell r="C384">
            <v>49684.51</v>
          </cell>
          <cell r="D384">
            <v>49156</v>
          </cell>
          <cell r="E384">
            <v>49685</v>
          </cell>
        </row>
        <row r="385">
          <cell r="B385" t="str">
            <v>4403021020007</v>
          </cell>
          <cell r="C385">
            <v>0</v>
          </cell>
          <cell r="D385">
            <v>0</v>
          </cell>
          <cell r="E385">
            <v>0</v>
          </cell>
        </row>
        <row r="386">
          <cell r="B386" t="str">
            <v>4403021020010</v>
          </cell>
          <cell r="C386">
            <v>0</v>
          </cell>
          <cell r="D386">
            <v>0</v>
          </cell>
          <cell r="E386">
            <v>0</v>
          </cell>
        </row>
        <row r="387">
          <cell r="B387" t="str">
            <v>4403021020011</v>
          </cell>
          <cell r="C387">
            <v>0</v>
          </cell>
          <cell r="D387">
            <v>0</v>
          </cell>
          <cell r="E387">
            <v>0</v>
          </cell>
        </row>
        <row r="388">
          <cell r="B388" t="str">
            <v>4403021020012</v>
          </cell>
          <cell r="C388">
            <v>0</v>
          </cell>
          <cell r="D388">
            <v>0</v>
          </cell>
          <cell r="E388">
            <v>0</v>
          </cell>
        </row>
        <row r="389">
          <cell r="B389" t="str">
            <v>4403021020013</v>
          </cell>
          <cell r="C389">
            <v>2994.72</v>
          </cell>
          <cell r="D389">
            <v>2963</v>
          </cell>
          <cell r="E389">
            <v>2995</v>
          </cell>
        </row>
        <row r="390">
          <cell r="B390" t="str">
            <v>4403021030001</v>
          </cell>
          <cell r="C390">
            <v>5937.69</v>
          </cell>
          <cell r="D390">
            <v>5875</v>
          </cell>
          <cell r="E390">
            <v>5938</v>
          </cell>
        </row>
        <row r="391">
          <cell r="B391" t="str">
            <v>4403021030002</v>
          </cell>
          <cell r="C391">
            <v>41133.599999999999</v>
          </cell>
          <cell r="D391">
            <v>40696</v>
          </cell>
          <cell r="E391">
            <v>41134</v>
          </cell>
        </row>
        <row r="392">
          <cell r="B392" t="str">
            <v>4403021030003</v>
          </cell>
          <cell r="C392">
            <v>132511.70000000001</v>
          </cell>
          <cell r="D392">
            <v>131101</v>
          </cell>
          <cell r="E392">
            <v>132512</v>
          </cell>
        </row>
        <row r="393">
          <cell r="B393" t="str">
            <v>4403021040001</v>
          </cell>
          <cell r="C393">
            <v>0</v>
          </cell>
          <cell r="D393">
            <v>0</v>
          </cell>
          <cell r="E393">
            <v>0</v>
          </cell>
        </row>
        <row r="394">
          <cell r="B394" t="str">
            <v>4403021040006</v>
          </cell>
          <cell r="C394">
            <v>0</v>
          </cell>
          <cell r="D394">
            <v>0</v>
          </cell>
          <cell r="E394">
            <v>0</v>
          </cell>
        </row>
        <row r="395">
          <cell r="B395" t="str">
            <v>4403021040008</v>
          </cell>
          <cell r="C395">
            <v>0</v>
          </cell>
          <cell r="D395">
            <v>0</v>
          </cell>
          <cell r="E395">
            <v>0</v>
          </cell>
        </row>
        <row r="396">
          <cell r="B396" t="str">
            <v>4403031020002</v>
          </cell>
          <cell r="C396">
            <v>3011648.89</v>
          </cell>
          <cell r="D396">
            <v>2979580</v>
          </cell>
          <cell r="E396">
            <v>3011649</v>
          </cell>
        </row>
        <row r="397">
          <cell r="B397" t="str">
            <v>4403031020004</v>
          </cell>
          <cell r="C397">
            <v>24396</v>
          </cell>
          <cell r="D397">
            <v>24136</v>
          </cell>
          <cell r="E397">
            <v>24396</v>
          </cell>
        </row>
        <row r="398">
          <cell r="B398" t="str">
            <v>4403031020005</v>
          </cell>
          <cell r="C398">
            <v>885.6</v>
          </cell>
          <cell r="D398">
            <v>877</v>
          </cell>
          <cell r="E398">
            <v>886</v>
          </cell>
        </row>
        <row r="399">
          <cell r="B399" t="str">
            <v>4403031020006</v>
          </cell>
          <cell r="C399">
            <v>249341.39</v>
          </cell>
          <cell r="D399">
            <v>246687</v>
          </cell>
          <cell r="E399">
            <v>249342</v>
          </cell>
        </row>
        <row r="400">
          <cell r="B400" t="str">
            <v>4403031020007</v>
          </cell>
          <cell r="C400">
            <v>0</v>
          </cell>
          <cell r="D400">
            <v>68166</v>
          </cell>
          <cell r="E400">
            <v>68900</v>
          </cell>
        </row>
        <row r="401">
          <cell r="B401" t="str">
            <v>4403031020010</v>
          </cell>
          <cell r="C401">
            <v>0</v>
          </cell>
          <cell r="D401">
            <v>0</v>
          </cell>
          <cell r="E401">
            <v>0</v>
          </cell>
        </row>
        <row r="402">
          <cell r="B402" t="str">
            <v>4403031020011</v>
          </cell>
          <cell r="C402">
            <v>0</v>
          </cell>
          <cell r="D402">
            <v>0</v>
          </cell>
          <cell r="E402">
            <v>0</v>
          </cell>
        </row>
        <row r="403">
          <cell r="B403" t="str">
            <v>4403031020012</v>
          </cell>
          <cell r="C403">
            <v>153756</v>
          </cell>
          <cell r="D403">
            <v>152119</v>
          </cell>
          <cell r="E403">
            <v>153756</v>
          </cell>
        </row>
        <row r="404">
          <cell r="B404" t="str">
            <v>4403031020013</v>
          </cell>
          <cell r="C404">
            <v>24132.59</v>
          </cell>
          <cell r="D404">
            <v>23876</v>
          </cell>
          <cell r="E404">
            <v>24133</v>
          </cell>
        </row>
        <row r="405">
          <cell r="B405" t="str">
            <v>4403031030001</v>
          </cell>
          <cell r="C405">
            <v>60232.92</v>
          </cell>
          <cell r="D405">
            <v>59592</v>
          </cell>
          <cell r="E405">
            <v>60233</v>
          </cell>
        </row>
        <row r="406">
          <cell r="B406" t="str">
            <v>4403031030002</v>
          </cell>
          <cell r="C406">
            <v>210218.4</v>
          </cell>
          <cell r="D406">
            <v>207981</v>
          </cell>
          <cell r="E406">
            <v>210219</v>
          </cell>
        </row>
        <row r="407">
          <cell r="B407" t="str">
            <v>4403031030003</v>
          </cell>
          <cell r="C407">
            <v>641012.26</v>
          </cell>
          <cell r="D407">
            <v>634187</v>
          </cell>
          <cell r="E407">
            <v>641013</v>
          </cell>
        </row>
        <row r="408">
          <cell r="B408" t="str">
            <v>4403031040001</v>
          </cell>
          <cell r="C408">
            <v>0</v>
          </cell>
          <cell r="D408">
            <v>0</v>
          </cell>
          <cell r="E408">
            <v>0</v>
          </cell>
        </row>
        <row r="409">
          <cell r="B409" t="str">
            <v>4403031040006</v>
          </cell>
          <cell r="C409">
            <v>0</v>
          </cell>
          <cell r="D409">
            <v>0</v>
          </cell>
          <cell r="E409">
            <v>0</v>
          </cell>
        </row>
        <row r="410">
          <cell r="B410" t="str">
            <v>4403031040008</v>
          </cell>
          <cell r="C410">
            <v>0</v>
          </cell>
          <cell r="D410">
            <v>0</v>
          </cell>
          <cell r="E410">
            <v>0</v>
          </cell>
        </row>
        <row r="411">
          <cell r="B411" t="str">
            <v>4404011020002</v>
          </cell>
          <cell r="C411">
            <v>14091658.189999999</v>
          </cell>
          <cell r="D411">
            <v>13941606</v>
          </cell>
          <cell r="E411">
            <v>14091659</v>
          </cell>
        </row>
        <row r="412">
          <cell r="B412" t="str">
            <v>4404011020004</v>
          </cell>
          <cell r="C412">
            <v>45936</v>
          </cell>
          <cell r="D412">
            <v>45447</v>
          </cell>
          <cell r="E412">
            <v>45936</v>
          </cell>
        </row>
        <row r="413">
          <cell r="B413" t="str">
            <v>4404011020005</v>
          </cell>
          <cell r="C413">
            <v>6592.7999999999993</v>
          </cell>
          <cell r="D413">
            <v>6523</v>
          </cell>
          <cell r="E413">
            <v>6593</v>
          </cell>
        </row>
        <row r="414">
          <cell r="B414" t="str">
            <v>4404011020006</v>
          </cell>
          <cell r="C414">
            <v>1038177.11</v>
          </cell>
          <cell r="D414">
            <v>1027123</v>
          </cell>
          <cell r="E414">
            <v>1038178</v>
          </cell>
        </row>
        <row r="415">
          <cell r="B415" t="str">
            <v>4404011020007</v>
          </cell>
          <cell r="C415">
            <v>0</v>
          </cell>
          <cell r="D415">
            <v>752025</v>
          </cell>
          <cell r="E415">
            <v>760119</v>
          </cell>
        </row>
        <row r="416">
          <cell r="B416" t="str">
            <v>4404011020010</v>
          </cell>
          <cell r="C416">
            <v>0</v>
          </cell>
          <cell r="D416">
            <v>0</v>
          </cell>
          <cell r="E416">
            <v>0</v>
          </cell>
        </row>
        <row r="417">
          <cell r="B417" t="str">
            <v>4404011020011</v>
          </cell>
          <cell r="C417">
            <v>499.92</v>
          </cell>
          <cell r="D417">
            <v>495</v>
          </cell>
          <cell r="E417">
            <v>500</v>
          </cell>
        </row>
        <row r="418">
          <cell r="B418" t="str">
            <v>4404011020012</v>
          </cell>
          <cell r="C418">
            <v>689316</v>
          </cell>
          <cell r="D418">
            <v>681976</v>
          </cell>
          <cell r="E418">
            <v>689316</v>
          </cell>
        </row>
        <row r="419">
          <cell r="B419" t="str">
            <v>4404011020013</v>
          </cell>
          <cell r="C419">
            <v>133311.24</v>
          </cell>
          <cell r="D419">
            <v>131892</v>
          </cell>
          <cell r="E419">
            <v>133312</v>
          </cell>
        </row>
        <row r="420">
          <cell r="B420" t="str">
            <v>4404011030001</v>
          </cell>
          <cell r="C420">
            <v>273615.53999999998</v>
          </cell>
          <cell r="D420">
            <v>270702</v>
          </cell>
          <cell r="E420">
            <v>273616</v>
          </cell>
        </row>
        <row r="421">
          <cell r="B421" t="str">
            <v>4404011030002</v>
          </cell>
          <cell r="C421">
            <v>825343.2</v>
          </cell>
          <cell r="D421">
            <v>816555</v>
          </cell>
          <cell r="E421">
            <v>825344</v>
          </cell>
        </row>
        <row r="422">
          <cell r="B422" t="str">
            <v>4404011030003</v>
          </cell>
          <cell r="C422">
            <v>2763507.8</v>
          </cell>
          <cell r="D422">
            <v>2734081</v>
          </cell>
          <cell r="E422">
            <v>2763508</v>
          </cell>
        </row>
        <row r="423">
          <cell r="B423" t="str">
            <v>4404011040001</v>
          </cell>
          <cell r="C423">
            <v>0</v>
          </cell>
          <cell r="D423">
            <v>0</v>
          </cell>
          <cell r="E423">
            <v>0</v>
          </cell>
        </row>
        <row r="424">
          <cell r="B424" t="str">
            <v>4404011040006</v>
          </cell>
          <cell r="C424">
            <v>0</v>
          </cell>
          <cell r="D424">
            <v>0</v>
          </cell>
          <cell r="E424">
            <v>0</v>
          </cell>
        </row>
        <row r="425">
          <cell r="B425" t="str">
            <v>4404011040008</v>
          </cell>
          <cell r="C425">
            <v>0</v>
          </cell>
          <cell r="D425">
            <v>0</v>
          </cell>
          <cell r="E425">
            <v>0</v>
          </cell>
        </row>
        <row r="426">
          <cell r="B426" t="str">
            <v>4404041020002</v>
          </cell>
          <cell r="C426">
            <v>2581642.56</v>
          </cell>
          <cell r="D426">
            <v>2554153</v>
          </cell>
          <cell r="E426">
            <v>2581643</v>
          </cell>
        </row>
        <row r="427">
          <cell r="B427" t="str">
            <v>4404041020004</v>
          </cell>
          <cell r="C427">
            <v>9684</v>
          </cell>
          <cell r="D427">
            <v>9581</v>
          </cell>
          <cell r="E427">
            <v>9684</v>
          </cell>
        </row>
        <row r="428">
          <cell r="B428" t="str">
            <v>4404041020005</v>
          </cell>
          <cell r="C428">
            <v>1279.2</v>
          </cell>
          <cell r="D428">
            <v>1266</v>
          </cell>
          <cell r="E428">
            <v>1280</v>
          </cell>
        </row>
        <row r="429">
          <cell r="B429" t="str">
            <v>4404041020006</v>
          </cell>
          <cell r="C429">
            <v>215136.88</v>
          </cell>
          <cell r="D429">
            <v>212846</v>
          </cell>
          <cell r="E429">
            <v>215137</v>
          </cell>
        </row>
        <row r="430">
          <cell r="B430" t="str">
            <v>4404041020007</v>
          </cell>
          <cell r="C430">
            <v>0</v>
          </cell>
          <cell r="D430">
            <v>354318</v>
          </cell>
          <cell r="E430">
            <v>358132</v>
          </cell>
        </row>
        <row r="431">
          <cell r="B431" t="str">
            <v>4404041020010</v>
          </cell>
          <cell r="C431">
            <v>0</v>
          </cell>
          <cell r="D431">
            <v>0</v>
          </cell>
          <cell r="E431">
            <v>0</v>
          </cell>
        </row>
        <row r="432">
          <cell r="B432" t="str">
            <v>4404041020011</v>
          </cell>
          <cell r="C432">
            <v>0</v>
          </cell>
          <cell r="D432">
            <v>0</v>
          </cell>
          <cell r="E432">
            <v>0</v>
          </cell>
        </row>
        <row r="433">
          <cell r="B433" t="str">
            <v>4404041020012</v>
          </cell>
          <cell r="C433">
            <v>0</v>
          </cell>
          <cell r="D433">
            <v>0</v>
          </cell>
          <cell r="E433">
            <v>0</v>
          </cell>
        </row>
        <row r="434">
          <cell r="B434" t="str">
            <v>4404041020013</v>
          </cell>
          <cell r="C434">
            <v>26266.07</v>
          </cell>
          <cell r="D434">
            <v>25987</v>
          </cell>
          <cell r="E434">
            <v>26267</v>
          </cell>
        </row>
        <row r="435">
          <cell r="B435" t="str">
            <v>4404041030001</v>
          </cell>
          <cell r="C435">
            <v>73520.399999999994</v>
          </cell>
          <cell r="D435">
            <v>72738</v>
          </cell>
          <cell r="E435">
            <v>73521</v>
          </cell>
        </row>
        <row r="436">
          <cell r="B436" t="str">
            <v>4404041030002</v>
          </cell>
          <cell r="C436">
            <v>165290.4</v>
          </cell>
          <cell r="D436">
            <v>163531</v>
          </cell>
          <cell r="E436">
            <v>165291</v>
          </cell>
        </row>
        <row r="437">
          <cell r="B437" t="str">
            <v>4404041030003</v>
          </cell>
          <cell r="C437">
            <v>526665.48</v>
          </cell>
          <cell r="D437">
            <v>521058</v>
          </cell>
          <cell r="E437">
            <v>526666</v>
          </cell>
        </row>
        <row r="438">
          <cell r="B438" t="str">
            <v>4404041040001</v>
          </cell>
          <cell r="C438">
            <v>0</v>
          </cell>
          <cell r="D438">
            <v>0</v>
          </cell>
          <cell r="E438">
            <v>0</v>
          </cell>
        </row>
        <row r="439">
          <cell r="B439" t="str">
            <v>4404041040006</v>
          </cell>
          <cell r="C439">
            <v>0</v>
          </cell>
          <cell r="D439">
            <v>0</v>
          </cell>
          <cell r="E439">
            <v>0</v>
          </cell>
        </row>
        <row r="440">
          <cell r="B440" t="str">
            <v>4404041040008</v>
          </cell>
          <cell r="C440">
            <v>0</v>
          </cell>
          <cell r="D440">
            <v>0</v>
          </cell>
          <cell r="E440">
            <v>0</v>
          </cell>
        </row>
        <row r="441">
          <cell r="B441" t="str">
            <v>4405011020002</v>
          </cell>
          <cell r="C441">
            <v>1610426.42</v>
          </cell>
          <cell r="D441">
            <v>1593279</v>
          </cell>
          <cell r="E441">
            <v>1610427</v>
          </cell>
        </row>
        <row r="442">
          <cell r="B442" t="str">
            <v>4405011020004</v>
          </cell>
          <cell r="C442">
            <v>5556</v>
          </cell>
          <cell r="D442">
            <v>5497</v>
          </cell>
          <cell r="E442">
            <v>5556</v>
          </cell>
        </row>
        <row r="443">
          <cell r="B443" t="str">
            <v>4405011020005</v>
          </cell>
          <cell r="C443">
            <v>295.2</v>
          </cell>
          <cell r="D443">
            <v>293</v>
          </cell>
          <cell r="E443">
            <v>296</v>
          </cell>
        </row>
        <row r="444">
          <cell r="B444" t="str">
            <v>4405011020006</v>
          </cell>
          <cell r="C444">
            <v>66978.820000000007</v>
          </cell>
          <cell r="D444">
            <v>66266</v>
          </cell>
          <cell r="E444">
            <v>66979</v>
          </cell>
        </row>
        <row r="445">
          <cell r="B445" t="str">
            <v>4405011020007</v>
          </cell>
          <cell r="C445">
            <v>0</v>
          </cell>
          <cell r="D445">
            <v>0</v>
          </cell>
          <cell r="E445">
            <v>0</v>
          </cell>
        </row>
        <row r="446">
          <cell r="B446" t="str">
            <v>4405011020010</v>
          </cell>
          <cell r="C446">
            <v>0</v>
          </cell>
          <cell r="D446">
            <v>0</v>
          </cell>
          <cell r="E446">
            <v>0</v>
          </cell>
        </row>
        <row r="447">
          <cell r="B447" t="str">
            <v>4405011020011</v>
          </cell>
          <cell r="C447">
            <v>0</v>
          </cell>
          <cell r="D447">
            <v>0</v>
          </cell>
          <cell r="E447">
            <v>0</v>
          </cell>
        </row>
        <row r="448">
          <cell r="B448" t="str">
            <v>4405011020012</v>
          </cell>
          <cell r="C448">
            <v>106514.76</v>
          </cell>
          <cell r="D448">
            <v>105381</v>
          </cell>
          <cell r="E448">
            <v>106515</v>
          </cell>
        </row>
        <row r="449">
          <cell r="B449" t="str">
            <v>4405011020013</v>
          </cell>
          <cell r="C449">
            <v>8984.16</v>
          </cell>
          <cell r="D449">
            <v>8889</v>
          </cell>
          <cell r="E449">
            <v>8985</v>
          </cell>
        </row>
        <row r="450">
          <cell r="B450" t="str">
            <v>4405011030001</v>
          </cell>
          <cell r="C450">
            <v>29727.279999999999</v>
          </cell>
          <cell r="D450">
            <v>29411</v>
          </cell>
          <cell r="E450">
            <v>29728</v>
          </cell>
        </row>
        <row r="451">
          <cell r="B451" t="str">
            <v>4405011030002</v>
          </cell>
          <cell r="C451">
            <v>72885.600000000006</v>
          </cell>
          <cell r="D451">
            <v>72110</v>
          </cell>
          <cell r="E451">
            <v>72886</v>
          </cell>
        </row>
        <row r="452">
          <cell r="B452" t="str">
            <v>4405011030003</v>
          </cell>
          <cell r="C452">
            <v>176975.76</v>
          </cell>
          <cell r="D452">
            <v>175092</v>
          </cell>
          <cell r="E452">
            <v>176976</v>
          </cell>
        </row>
        <row r="453">
          <cell r="B453" t="str">
            <v>4405011040001</v>
          </cell>
          <cell r="C453">
            <v>0</v>
          </cell>
          <cell r="D453">
            <v>0</v>
          </cell>
          <cell r="E453">
            <v>0</v>
          </cell>
        </row>
        <row r="454">
          <cell r="B454" t="str">
            <v>4405011040006</v>
          </cell>
          <cell r="C454">
            <v>0</v>
          </cell>
          <cell r="D454">
            <v>0</v>
          </cell>
          <cell r="E454">
            <v>0</v>
          </cell>
        </row>
        <row r="455">
          <cell r="B455" t="str">
            <v>4405011040008</v>
          </cell>
          <cell r="C455">
            <v>0</v>
          </cell>
          <cell r="D455">
            <v>0</v>
          </cell>
          <cell r="E455">
            <v>0</v>
          </cell>
        </row>
        <row r="456">
          <cell r="B456" t="str">
            <v>4405021020002</v>
          </cell>
          <cell r="C456">
            <v>1552387.56</v>
          </cell>
          <cell r="D456">
            <v>1535858</v>
          </cell>
          <cell r="E456">
            <v>1552388</v>
          </cell>
        </row>
        <row r="457">
          <cell r="B457" t="str">
            <v>4405021020004</v>
          </cell>
          <cell r="C457">
            <v>13392</v>
          </cell>
          <cell r="D457">
            <v>13249</v>
          </cell>
          <cell r="E457">
            <v>13392</v>
          </cell>
        </row>
        <row r="458">
          <cell r="B458" t="str">
            <v>4405021020005</v>
          </cell>
          <cell r="C458">
            <v>393.6</v>
          </cell>
          <cell r="D458">
            <v>390</v>
          </cell>
          <cell r="E458">
            <v>394</v>
          </cell>
        </row>
        <row r="459">
          <cell r="B459" t="str">
            <v>4405021020006</v>
          </cell>
          <cell r="C459">
            <v>129365.63</v>
          </cell>
          <cell r="D459">
            <v>127988</v>
          </cell>
          <cell r="E459">
            <v>129366</v>
          </cell>
        </row>
        <row r="460">
          <cell r="B460" t="str">
            <v>4405021020007</v>
          </cell>
          <cell r="C460">
            <v>0</v>
          </cell>
          <cell r="D460">
            <v>107293</v>
          </cell>
          <cell r="E460">
            <v>108448</v>
          </cell>
        </row>
        <row r="461">
          <cell r="B461" t="str">
            <v>4405021020010</v>
          </cell>
          <cell r="C461">
            <v>0</v>
          </cell>
          <cell r="D461">
            <v>0</v>
          </cell>
          <cell r="E461">
            <v>0</v>
          </cell>
        </row>
        <row r="462">
          <cell r="B462" t="str">
            <v>4405021020011</v>
          </cell>
          <cell r="C462">
            <v>0</v>
          </cell>
          <cell r="D462">
            <v>0</v>
          </cell>
          <cell r="E462">
            <v>0</v>
          </cell>
        </row>
        <row r="463">
          <cell r="B463" t="str">
            <v>4405021020012</v>
          </cell>
          <cell r="C463">
            <v>161082</v>
          </cell>
          <cell r="D463">
            <v>159367</v>
          </cell>
          <cell r="E463">
            <v>161082</v>
          </cell>
        </row>
        <row r="464">
          <cell r="B464" t="str">
            <v>4405021020013</v>
          </cell>
          <cell r="C464">
            <v>11650.97</v>
          </cell>
          <cell r="D464">
            <v>11527</v>
          </cell>
          <cell r="E464">
            <v>11651</v>
          </cell>
        </row>
        <row r="465">
          <cell r="B465" t="str">
            <v>4405021030001</v>
          </cell>
          <cell r="C465">
            <v>31047.599999999999</v>
          </cell>
          <cell r="D465">
            <v>30717</v>
          </cell>
          <cell r="E465">
            <v>31048</v>
          </cell>
        </row>
        <row r="466">
          <cell r="B466" t="str">
            <v>4405021030002</v>
          </cell>
          <cell r="C466">
            <v>205365.6</v>
          </cell>
          <cell r="D466">
            <v>203179</v>
          </cell>
          <cell r="E466">
            <v>205366</v>
          </cell>
        </row>
        <row r="467">
          <cell r="B467" t="str">
            <v>4405021030003</v>
          </cell>
          <cell r="C467">
            <v>322074.23999999999</v>
          </cell>
          <cell r="D467">
            <v>318645</v>
          </cell>
          <cell r="E467">
            <v>322075</v>
          </cell>
        </row>
        <row r="468">
          <cell r="B468" t="str">
            <v>4405021040001</v>
          </cell>
          <cell r="C468">
            <v>0</v>
          </cell>
          <cell r="D468">
            <v>0</v>
          </cell>
          <cell r="E468">
            <v>0</v>
          </cell>
        </row>
        <row r="469">
          <cell r="B469" t="str">
            <v>4405021040006</v>
          </cell>
          <cell r="C469">
            <v>0</v>
          </cell>
          <cell r="D469">
            <v>0</v>
          </cell>
          <cell r="E469">
            <v>0</v>
          </cell>
        </row>
        <row r="470">
          <cell r="B470" t="str">
            <v>4405021040008</v>
          </cell>
          <cell r="C470">
            <v>0</v>
          </cell>
          <cell r="D470">
            <v>0</v>
          </cell>
          <cell r="E470">
            <v>0</v>
          </cell>
        </row>
        <row r="471">
          <cell r="B471" t="str">
            <v>4405111020002</v>
          </cell>
          <cell r="C471">
            <v>145445.76000000001</v>
          </cell>
          <cell r="D471">
            <v>143897</v>
          </cell>
          <cell r="E471">
            <v>145446</v>
          </cell>
        </row>
        <row r="472">
          <cell r="B472" t="str">
            <v>4405111020004</v>
          </cell>
          <cell r="C472">
            <v>0</v>
          </cell>
          <cell r="D472">
            <v>0</v>
          </cell>
          <cell r="E472">
            <v>0</v>
          </cell>
        </row>
        <row r="473">
          <cell r="B473" t="str">
            <v>4405111020005</v>
          </cell>
          <cell r="C473">
            <v>49.2</v>
          </cell>
          <cell r="D473">
            <v>49</v>
          </cell>
          <cell r="E473">
            <v>50</v>
          </cell>
        </row>
        <row r="474">
          <cell r="B474" t="str">
            <v>4405111020006</v>
          </cell>
          <cell r="C474">
            <v>0</v>
          </cell>
          <cell r="D474">
            <v>0</v>
          </cell>
          <cell r="E474">
            <v>0</v>
          </cell>
        </row>
        <row r="475">
          <cell r="B475" t="str">
            <v>4405111020007</v>
          </cell>
          <cell r="C475">
            <v>0</v>
          </cell>
          <cell r="D475">
            <v>0</v>
          </cell>
          <cell r="E475">
            <v>0</v>
          </cell>
        </row>
        <row r="476">
          <cell r="B476" t="str">
            <v>4405111020010</v>
          </cell>
          <cell r="C476">
            <v>0</v>
          </cell>
          <cell r="D476">
            <v>0</v>
          </cell>
          <cell r="E476">
            <v>0</v>
          </cell>
        </row>
        <row r="477">
          <cell r="B477" t="str">
            <v>4405111020011</v>
          </cell>
          <cell r="C477">
            <v>0</v>
          </cell>
          <cell r="D477">
            <v>0</v>
          </cell>
          <cell r="E477">
            <v>0</v>
          </cell>
        </row>
        <row r="478">
          <cell r="B478" t="str">
            <v>4405111020012</v>
          </cell>
          <cell r="C478">
            <v>0</v>
          </cell>
          <cell r="D478">
            <v>0</v>
          </cell>
          <cell r="E478">
            <v>0</v>
          </cell>
        </row>
        <row r="479">
          <cell r="B479" t="str">
            <v>4405111020013</v>
          </cell>
          <cell r="C479">
            <v>1454.4</v>
          </cell>
          <cell r="D479">
            <v>1440</v>
          </cell>
          <cell r="E479">
            <v>1455</v>
          </cell>
        </row>
        <row r="480">
          <cell r="B480" t="str">
            <v>4405111030001</v>
          </cell>
          <cell r="C480">
            <v>0</v>
          </cell>
          <cell r="D480">
            <v>0</v>
          </cell>
          <cell r="E480">
            <v>0</v>
          </cell>
        </row>
        <row r="481">
          <cell r="B481" t="str">
            <v>4405111030002</v>
          </cell>
          <cell r="C481">
            <v>0</v>
          </cell>
          <cell r="D481">
            <v>0</v>
          </cell>
          <cell r="E481">
            <v>0</v>
          </cell>
        </row>
        <row r="482">
          <cell r="B482" t="str">
            <v>4405111030003</v>
          </cell>
          <cell r="C482">
            <v>0</v>
          </cell>
          <cell r="D482">
            <v>0</v>
          </cell>
          <cell r="E482">
            <v>0</v>
          </cell>
        </row>
        <row r="483">
          <cell r="B483" t="str">
            <v>4405111040001</v>
          </cell>
          <cell r="C483">
            <v>0</v>
          </cell>
          <cell r="D483">
            <v>0</v>
          </cell>
          <cell r="E483">
            <v>0</v>
          </cell>
        </row>
        <row r="484">
          <cell r="B484" t="str">
            <v>4405111040006</v>
          </cell>
          <cell r="C484">
            <v>0</v>
          </cell>
          <cell r="D484">
            <v>0</v>
          </cell>
          <cell r="E484">
            <v>0</v>
          </cell>
        </row>
        <row r="485">
          <cell r="B485" t="str">
            <v>4405111040008</v>
          </cell>
          <cell r="C485">
            <v>0</v>
          </cell>
          <cell r="D485">
            <v>0</v>
          </cell>
          <cell r="E485">
            <v>0</v>
          </cell>
        </row>
        <row r="486">
          <cell r="B486" t="str">
            <v>4406011020002</v>
          </cell>
          <cell r="C486">
            <v>799264.08</v>
          </cell>
          <cell r="D486">
            <v>790754</v>
          </cell>
          <cell r="E486">
            <v>799265</v>
          </cell>
        </row>
        <row r="487">
          <cell r="B487" t="str">
            <v>4406011020004</v>
          </cell>
          <cell r="C487">
            <v>5556</v>
          </cell>
          <cell r="D487">
            <v>5497</v>
          </cell>
          <cell r="E487">
            <v>5556</v>
          </cell>
        </row>
        <row r="488">
          <cell r="B488" t="str">
            <v>4406011020005</v>
          </cell>
          <cell r="C488">
            <v>98.4</v>
          </cell>
          <cell r="D488">
            <v>98</v>
          </cell>
          <cell r="E488">
            <v>99</v>
          </cell>
        </row>
        <row r="489">
          <cell r="B489" t="str">
            <v>4406011020006</v>
          </cell>
          <cell r="C489">
            <v>66605.34</v>
          </cell>
          <cell r="D489">
            <v>65897</v>
          </cell>
          <cell r="E489">
            <v>66606</v>
          </cell>
        </row>
        <row r="490">
          <cell r="B490" t="str">
            <v>4406011020007</v>
          </cell>
          <cell r="C490">
            <v>0</v>
          </cell>
          <cell r="D490">
            <v>0</v>
          </cell>
          <cell r="E490">
            <v>0</v>
          </cell>
        </row>
        <row r="491">
          <cell r="B491" t="str">
            <v>4406011020010</v>
          </cell>
          <cell r="C491">
            <v>0</v>
          </cell>
          <cell r="D491">
            <v>0</v>
          </cell>
          <cell r="E491">
            <v>0</v>
          </cell>
        </row>
        <row r="492">
          <cell r="B492" t="str">
            <v>4406011020011</v>
          </cell>
          <cell r="C492">
            <v>0</v>
          </cell>
          <cell r="D492">
            <v>0</v>
          </cell>
          <cell r="E492">
            <v>0</v>
          </cell>
        </row>
        <row r="493">
          <cell r="B493" t="str">
            <v>4406011020012</v>
          </cell>
          <cell r="C493">
            <v>356979.95999999996</v>
          </cell>
          <cell r="D493">
            <v>353179</v>
          </cell>
          <cell r="E493">
            <v>356980</v>
          </cell>
        </row>
        <row r="494">
          <cell r="B494" t="str">
            <v>4406011020013</v>
          </cell>
          <cell r="C494">
            <v>2994.72</v>
          </cell>
          <cell r="D494">
            <v>2963</v>
          </cell>
          <cell r="E494">
            <v>2995</v>
          </cell>
        </row>
        <row r="495">
          <cell r="B495" t="str">
            <v>4406011030001</v>
          </cell>
          <cell r="C495">
            <v>15985.32</v>
          </cell>
          <cell r="D495">
            <v>15816</v>
          </cell>
          <cell r="E495">
            <v>15986</v>
          </cell>
        </row>
        <row r="496">
          <cell r="B496" t="str">
            <v>4406011030002</v>
          </cell>
          <cell r="C496">
            <v>57182.400000000001</v>
          </cell>
          <cell r="D496">
            <v>56574</v>
          </cell>
          <cell r="E496">
            <v>57183</v>
          </cell>
        </row>
        <row r="497">
          <cell r="B497" t="str">
            <v>4406011030003</v>
          </cell>
          <cell r="C497">
            <v>159056.28</v>
          </cell>
          <cell r="D497">
            <v>157363</v>
          </cell>
          <cell r="E497">
            <v>159057</v>
          </cell>
        </row>
        <row r="498">
          <cell r="B498" t="str">
            <v>4406011040001</v>
          </cell>
          <cell r="C498">
            <v>0</v>
          </cell>
          <cell r="D498">
            <v>0</v>
          </cell>
          <cell r="E498">
            <v>0</v>
          </cell>
        </row>
        <row r="499">
          <cell r="B499" t="str">
            <v>4406011040006</v>
          </cell>
          <cell r="C499">
            <v>0</v>
          </cell>
          <cell r="D499">
            <v>0</v>
          </cell>
          <cell r="E499">
            <v>0</v>
          </cell>
        </row>
        <row r="500">
          <cell r="B500" t="str">
            <v>4406011040008</v>
          </cell>
          <cell r="C500">
            <v>0</v>
          </cell>
          <cell r="D500">
            <v>0</v>
          </cell>
          <cell r="E500">
            <v>0</v>
          </cell>
        </row>
        <row r="501">
          <cell r="B501" t="str">
            <v>4411011020002</v>
          </cell>
          <cell r="C501">
            <v>3551158.74</v>
          </cell>
          <cell r="D501">
            <v>3513345</v>
          </cell>
          <cell r="E501">
            <v>3551159</v>
          </cell>
        </row>
        <row r="502">
          <cell r="B502" t="str">
            <v>4411011020004</v>
          </cell>
          <cell r="C502">
            <v>37992</v>
          </cell>
          <cell r="D502">
            <v>37587</v>
          </cell>
          <cell r="E502">
            <v>37992</v>
          </cell>
        </row>
        <row r="503">
          <cell r="B503" t="str">
            <v>4411011020005</v>
          </cell>
          <cell r="C503">
            <v>836.4</v>
          </cell>
          <cell r="D503">
            <v>828</v>
          </cell>
          <cell r="E503">
            <v>837</v>
          </cell>
        </row>
        <row r="504">
          <cell r="B504" t="str">
            <v>4411011020006</v>
          </cell>
          <cell r="C504">
            <v>280439.28999999998</v>
          </cell>
          <cell r="D504">
            <v>277454</v>
          </cell>
          <cell r="E504">
            <v>280440</v>
          </cell>
        </row>
        <row r="505">
          <cell r="B505" t="str">
            <v>4411011020007</v>
          </cell>
          <cell r="C505">
            <v>0</v>
          </cell>
          <cell r="D505">
            <v>0</v>
          </cell>
          <cell r="E505">
            <v>0</v>
          </cell>
        </row>
        <row r="506">
          <cell r="B506" t="str">
            <v>4411011020010</v>
          </cell>
          <cell r="C506">
            <v>0</v>
          </cell>
          <cell r="D506">
            <v>34429</v>
          </cell>
          <cell r="E506">
            <v>34800</v>
          </cell>
        </row>
        <row r="507">
          <cell r="B507" t="str">
            <v>4411011020011</v>
          </cell>
          <cell r="C507">
            <v>0</v>
          </cell>
          <cell r="D507">
            <v>0</v>
          </cell>
          <cell r="E507">
            <v>0</v>
          </cell>
        </row>
        <row r="508">
          <cell r="B508" t="str">
            <v>4411011020012</v>
          </cell>
          <cell r="C508">
            <v>281788.2</v>
          </cell>
          <cell r="D508">
            <v>278788</v>
          </cell>
          <cell r="E508">
            <v>281789</v>
          </cell>
        </row>
        <row r="509">
          <cell r="B509" t="str">
            <v>4411011020013</v>
          </cell>
          <cell r="C509">
            <v>25455.119999999999</v>
          </cell>
          <cell r="D509">
            <v>25185</v>
          </cell>
          <cell r="E509">
            <v>25456</v>
          </cell>
        </row>
        <row r="510">
          <cell r="B510" t="str">
            <v>4411011030001</v>
          </cell>
          <cell r="C510">
            <v>85138.5</v>
          </cell>
          <cell r="D510">
            <v>84232</v>
          </cell>
          <cell r="E510">
            <v>85139</v>
          </cell>
        </row>
        <row r="511">
          <cell r="B511" t="str">
            <v>4411011030002</v>
          </cell>
          <cell r="C511">
            <v>284918.40000000002</v>
          </cell>
          <cell r="D511">
            <v>281885</v>
          </cell>
          <cell r="E511">
            <v>284919</v>
          </cell>
        </row>
        <row r="512">
          <cell r="B512" t="str">
            <v>4411011030003</v>
          </cell>
          <cell r="C512">
            <v>772946.28</v>
          </cell>
          <cell r="D512">
            <v>764716</v>
          </cell>
          <cell r="E512">
            <v>772947</v>
          </cell>
        </row>
        <row r="513">
          <cell r="B513" t="str">
            <v>4411011040001</v>
          </cell>
          <cell r="C513">
            <v>0</v>
          </cell>
          <cell r="D513">
            <v>0</v>
          </cell>
          <cell r="E513">
            <v>0</v>
          </cell>
        </row>
        <row r="514">
          <cell r="B514" t="str">
            <v>4411011040006</v>
          </cell>
          <cell r="C514">
            <v>0</v>
          </cell>
          <cell r="D514">
            <v>0</v>
          </cell>
          <cell r="E514">
            <v>0</v>
          </cell>
        </row>
        <row r="515">
          <cell r="B515" t="str">
            <v>4411011040008</v>
          </cell>
          <cell r="C515">
            <v>0</v>
          </cell>
          <cell r="D515">
            <v>0</v>
          </cell>
          <cell r="E515">
            <v>0</v>
          </cell>
        </row>
        <row r="516">
          <cell r="B516" t="str">
            <v>4421011020002</v>
          </cell>
          <cell r="C516">
            <v>4023170.21</v>
          </cell>
          <cell r="D516">
            <v>3980331</v>
          </cell>
          <cell r="E516">
            <v>4023171</v>
          </cell>
        </row>
        <row r="517">
          <cell r="B517" t="str">
            <v>4421011020004</v>
          </cell>
          <cell r="C517">
            <v>25968</v>
          </cell>
          <cell r="D517">
            <v>25691</v>
          </cell>
          <cell r="E517">
            <v>25968</v>
          </cell>
        </row>
        <row r="518">
          <cell r="B518" t="str">
            <v>4421011020005</v>
          </cell>
          <cell r="C518">
            <v>934.80000000000007</v>
          </cell>
          <cell r="D518">
            <v>925</v>
          </cell>
          <cell r="E518">
            <v>935</v>
          </cell>
        </row>
        <row r="519">
          <cell r="B519" t="str">
            <v>4421011020006</v>
          </cell>
          <cell r="C519">
            <v>265148.17</v>
          </cell>
          <cell r="D519">
            <v>262326</v>
          </cell>
          <cell r="E519">
            <v>265149</v>
          </cell>
        </row>
        <row r="520">
          <cell r="B520" t="str">
            <v>4421011020007</v>
          </cell>
          <cell r="C520">
            <v>0</v>
          </cell>
          <cell r="D520">
            <v>0</v>
          </cell>
          <cell r="E520">
            <v>0</v>
          </cell>
        </row>
        <row r="521">
          <cell r="B521" t="str">
            <v>4421011020010</v>
          </cell>
          <cell r="C521">
            <v>0</v>
          </cell>
          <cell r="D521">
            <v>68859</v>
          </cell>
          <cell r="E521">
            <v>69600</v>
          </cell>
        </row>
        <row r="522">
          <cell r="B522" t="str">
            <v>4421011020011</v>
          </cell>
          <cell r="C522">
            <v>0</v>
          </cell>
          <cell r="D522">
            <v>0</v>
          </cell>
          <cell r="E522">
            <v>0</v>
          </cell>
        </row>
        <row r="523">
          <cell r="B523" t="str">
            <v>4421011020012</v>
          </cell>
          <cell r="C523">
            <v>657596.52</v>
          </cell>
          <cell r="D523">
            <v>650595</v>
          </cell>
          <cell r="E523">
            <v>657597</v>
          </cell>
        </row>
        <row r="524">
          <cell r="B524" t="str">
            <v>4421011020013</v>
          </cell>
          <cell r="C524">
            <v>26698.98</v>
          </cell>
          <cell r="D524">
            <v>26415</v>
          </cell>
          <cell r="E524">
            <v>26699</v>
          </cell>
        </row>
        <row r="525">
          <cell r="B525" t="str">
            <v>4421011030001</v>
          </cell>
          <cell r="C525">
            <v>63770.29</v>
          </cell>
          <cell r="D525">
            <v>63092</v>
          </cell>
          <cell r="E525">
            <v>63771</v>
          </cell>
        </row>
        <row r="526">
          <cell r="B526" t="str">
            <v>4421011030002</v>
          </cell>
          <cell r="C526">
            <v>266395.2</v>
          </cell>
          <cell r="D526">
            <v>263559</v>
          </cell>
          <cell r="E526">
            <v>266396</v>
          </cell>
        </row>
        <row r="527">
          <cell r="B527" t="str">
            <v>4421011030003</v>
          </cell>
          <cell r="C527">
            <v>701471.97</v>
          </cell>
          <cell r="D527">
            <v>694002</v>
          </cell>
          <cell r="E527">
            <v>701472</v>
          </cell>
        </row>
        <row r="528">
          <cell r="B528" t="str">
            <v>4421011040001</v>
          </cell>
          <cell r="C528">
            <v>0</v>
          </cell>
          <cell r="D528">
            <v>0</v>
          </cell>
          <cell r="E528">
            <v>0</v>
          </cell>
        </row>
        <row r="529">
          <cell r="B529" t="str">
            <v>4421011040006</v>
          </cell>
          <cell r="C529">
            <v>0</v>
          </cell>
          <cell r="D529">
            <v>0</v>
          </cell>
          <cell r="E529">
            <v>0</v>
          </cell>
        </row>
        <row r="530">
          <cell r="B530" t="str">
            <v>4421011040008</v>
          </cell>
          <cell r="C530">
            <v>0</v>
          </cell>
          <cell r="D530">
            <v>0</v>
          </cell>
          <cell r="E530">
            <v>0</v>
          </cell>
        </row>
        <row r="531">
          <cell r="B531" t="str">
            <v>4421021020002</v>
          </cell>
          <cell r="C531">
            <v>1038311.16</v>
          </cell>
          <cell r="D531">
            <v>1027256</v>
          </cell>
          <cell r="E531">
            <v>1038312</v>
          </cell>
        </row>
        <row r="532">
          <cell r="B532" t="str">
            <v>4421021020004</v>
          </cell>
          <cell r="C532">
            <v>5556</v>
          </cell>
          <cell r="D532">
            <v>5497</v>
          </cell>
          <cell r="E532">
            <v>5556</v>
          </cell>
        </row>
        <row r="533">
          <cell r="B533" t="str">
            <v>4421021020005</v>
          </cell>
          <cell r="C533">
            <v>344.4</v>
          </cell>
          <cell r="D533">
            <v>341</v>
          </cell>
          <cell r="E533">
            <v>345</v>
          </cell>
        </row>
        <row r="534">
          <cell r="B534" t="str">
            <v>4421021020006</v>
          </cell>
          <cell r="C534">
            <v>51189.01</v>
          </cell>
          <cell r="D534">
            <v>50645</v>
          </cell>
          <cell r="E534">
            <v>51190</v>
          </cell>
        </row>
        <row r="535">
          <cell r="B535" t="str">
            <v>4421021020007</v>
          </cell>
          <cell r="C535">
            <v>0</v>
          </cell>
          <cell r="D535">
            <v>0</v>
          </cell>
          <cell r="E535">
            <v>0</v>
          </cell>
        </row>
        <row r="536">
          <cell r="B536" t="str">
            <v>4421021020010</v>
          </cell>
          <cell r="C536">
            <v>0</v>
          </cell>
          <cell r="D536">
            <v>0</v>
          </cell>
          <cell r="E536">
            <v>0</v>
          </cell>
        </row>
        <row r="537">
          <cell r="B537" t="str">
            <v>4421021020011</v>
          </cell>
          <cell r="C537">
            <v>0</v>
          </cell>
          <cell r="D537">
            <v>0</v>
          </cell>
          <cell r="E537">
            <v>0</v>
          </cell>
        </row>
        <row r="538">
          <cell r="B538" t="str">
            <v>4421021020012</v>
          </cell>
          <cell r="C538">
            <v>0</v>
          </cell>
          <cell r="D538">
            <v>0</v>
          </cell>
          <cell r="E538">
            <v>0</v>
          </cell>
        </row>
        <row r="539">
          <cell r="B539" t="str">
            <v>4421021020013</v>
          </cell>
          <cell r="C539">
            <v>8732.4</v>
          </cell>
          <cell r="D539">
            <v>8640</v>
          </cell>
          <cell r="E539">
            <v>8733</v>
          </cell>
        </row>
        <row r="540">
          <cell r="B540" t="str">
            <v>4421021030001</v>
          </cell>
          <cell r="C540">
            <v>12285.48</v>
          </cell>
          <cell r="D540">
            <v>12155</v>
          </cell>
          <cell r="E540">
            <v>12286</v>
          </cell>
        </row>
        <row r="541">
          <cell r="B541" t="str">
            <v>4421021030002</v>
          </cell>
          <cell r="C541">
            <v>67238.399999999994</v>
          </cell>
          <cell r="D541">
            <v>66523</v>
          </cell>
          <cell r="E541">
            <v>67239</v>
          </cell>
        </row>
        <row r="542">
          <cell r="B542" t="str">
            <v>4421021030003</v>
          </cell>
          <cell r="C542">
            <v>135139.07999999999</v>
          </cell>
          <cell r="D542">
            <v>133701</v>
          </cell>
          <cell r="E542">
            <v>135140</v>
          </cell>
        </row>
        <row r="543">
          <cell r="B543" t="str">
            <v>4421021040001</v>
          </cell>
          <cell r="C543">
            <v>0</v>
          </cell>
          <cell r="D543">
            <v>0</v>
          </cell>
          <cell r="E543">
            <v>0</v>
          </cell>
        </row>
        <row r="544">
          <cell r="B544" t="str">
            <v>4421021040006</v>
          </cell>
          <cell r="C544">
            <v>0</v>
          </cell>
          <cell r="D544">
            <v>0</v>
          </cell>
          <cell r="E544">
            <v>0</v>
          </cell>
        </row>
        <row r="545">
          <cell r="B545" t="str">
            <v>4421021040008</v>
          </cell>
          <cell r="C545">
            <v>0</v>
          </cell>
          <cell r="D545">
            <v>0</v>
          </cell>
          <cell r="E545">
            <v>0</v>
          </cell>
        </row>
        <row r="546">
          <cell r="B546" t="str">
            <v>4501011020002</v>
          </cell>
          <cell r="C546">
            <v>328969.44</v>
          </cell>
          <cell r="D546">
            <v>325467</v>
          </cell>
          <cell r="E546">
            <v>328970</v>
          </cell>
        </row>
        <row r="547">
          <cell r="B547" t="str">
            <v>4501011020004</v>
          </cell>
          <cell r="C547">
            <v>5556</v>
          </cell>
          <cell r="D547">
            <v>5497</v>
          </cell>
          <cell r="E547">
            <v>5556</v>
          </cell>
        </row>
        <row r="548">
          <cell r="B548" t="str">
            <v>4501011020005</v>
          </cell>
          <cell r="C548">
            <v>49.2</v>
          </cell>
          <cell r="D548">
            <v>49</v>
          </cell>
          <cell r="E548">
            <v>50</v>
          </cell>
        </row>
        <row r="549">
          <cell r="B549" t="str">
            <v>4501011020006</v>
          </cell>
          <cell r="C549">
            <v>27414.12</v>
          </cell>
          <cell r="D549">
            <v>27123</v>
          </cell>
          <cell r="E549">
            <v>27415</v>
          </cell>
        </row>
        <row r="550">
          <cell r="B550" t="str">
            <v>4501011020007</v>
          </cell>
          <cell r="C550">
            <v>0</v>
          </cell>
          <cell r="D550">
            <v>0</v>
          </cell>
          <cell r="E550">
            <v>0</v>
          </cell>
        </row>
        <row r="551">
          <cell r="B551" t="str">
            <v>4501011020010</v>
          </cell>
          <cell r="C551">
            <v>0</v>
          </cell>
          <cell r="D551">
            <v>0</v>
          </cell>
          <cell r="E551">
            <v>0</v>
          </cell>
        </row>
        <row r="552">
          <cell r="B552" t="str">
            <v>4501011020011</v>
          </cell>
          <cell r="C552">
            <v>0</v>
          </cell>
          <cell r="D552">
            <v>0</v>
          </cell>
          <cell r="E552">
            <v>0</v>
          </cell>
        </row>
        <row r="553">
          <cell r="B553" t="str">
            <v>4501011020012</v>
          </cell>
          <cell r="C553">
            <v>153756</v>
          </cell>
          <cell r="D553">
            <v>152119</v>
          </cell>
          <cell r="E553">
            <v>153756</v>
          </cell>
        </row>
        <row r="554">
          <cell r="B554" t="str">
            <v>4501011020013</v>
          </cell>
          <cell r="C554">
            <v>1497.36</v>
          </cell>
          <cell r="D554">
            <v>1482</v>
          </cell>
          <cell r="E554">
            <v>1498</v>
          </cell>
        </row>
        <row r="555">
          <cell r="B555" t="str">
            <v>4501011030001</v>
          </cell>
          <cell r="C555">
            <v>6579.36</v>
          </cell>
          <cell r="D555">
            <v>6510</v>
          </cell>
          <cell r="E555">
            <v>6580</v>
          </cell>
        </row>
        <row r="556">
          <cell r="B556" t="str">
            <v>4501011030002</v>
          </cell>
          <cell r="C556">
            <v>36756</v>
          </cell>
          <cell r="D556">
            <v>36365</v>
          </cell>
          <cell r="E556">
            <v>36756</v>
          </cell>
        </row>
        <row r="557">
          <cell r="B557" t="str">
            <v>4501011030003</v>
          </cell>
          <cell r="C557">
            <v>72373.320000000007</v>
          </cell>
          <cell r="D557">
            <v>71603</v>
          </cell>
          <cell r="E557">
            <v>72374</v>
          </cell>
        </row>
        <row r="558">
          <cell r="B558" t="str">
            <v>4501011040001</v>
          </cell>
          <cell r="C558">
            <v>0</v>
          </cell>
          <cell r="D558">
            <v>0</v>
          </cell>
          <cell r="E558">
            <v>0</v>
          </cell>
        </row>
        <row r="559">
          <cell r="B559" t="str">
            <v>4501011040006</v>
          </cell>
          <cell r="C559">
            <v>0</v>
          </cell>
          <cell r="D559">
            <v>0</v>
          </cell>
          <cell r="E559">
            <v>0</v>
          </cell>
        </row>
        <row r="560">
          <cell r="B560" t="str">
            <v>4501011040008</v>
          </cell>
          <cell r="C560">
            <v>0</v>
          </cell>
          <cell r="D560">
            <v>0</v>
          </cell>
          <cell r="E560">
            <v>0</v>
          </cell>
        </row>
        <row r="561">
          <cell r="B561" t="str">
            <v>4501051020002</v>
          </cell>
          <cell r="C561">
            <v>973165.59</v>
          </cell>
          <cell r="D561">
            <v>962803</v>
          </cell>
          <cell r="E561">
            <v>973166</v>
          </cell>
        </row>
        <row r="562">
          <cell r="B562" t="str">
            <v>4501051020004</v>
          </cell>
          <cell r="C562">
            <v>5052</v>
          </cell>
          <cell r="D562">
            <v>4998</v>
          </cell>
          <cell r="E562">
            <v>5052</v>
          </cell>
        </row>
        <row r="563">
          <cell r="B563" t="str">
            <v>4501051020005</v>
          </cell>
          <cell r="C563">
            <v>196.8</v>
          </cell>
          <cell r="D563">
            <v>195</v>
          </cell>
          <cell r="E563">
            <v>197</v>
          </cell>
        </row>
        <row r="564">
          <cell r="B564" t="str">
            <v>4501051020006</v>
          </cell>
          <cell r="C564">
            <v>69081.72</v>
          </cell>
          <cell r="D564">
            <v>68346</v>
          </cell>
          <cell r="E564">
            <v>69082</v>
          </cell>
        </row>
        <row r="565">
          <cell r="B565" t="str">
            <v>4501051020007</v>
          </cell>
          <cell r="C565">
            <v>0</v>
          </cell>
          <cell r="D565">
            <v>0</v>
          </cell>
          <cell r="E565">
            <v>0</v>
          </cell>
        </row>
        <row r="566">
          <cell r="B566" t="str">
            <v>4501051020010</v>
          </cell>
          <cell r="C566">
            <v>0</v>
          </cell>
          <cell r="D566">
            <v>0</v>
          </cell>
          <cell r="E566">
            <v>0</v>
          </cell>
        </row>
        <row r="567">
          <cell r="B567" t="str">
            <v>4501051020011</v>
          </cell>
          <cell r="C567">
            <v>0</v>
          </cell>
          <cell r="D567">
            <v>0</v>
          </cell>
          <cell r="E567">
            <v>0</v>
          </cell>
        </row>
        <row r="568">
          <cell r="B568" t="str">
            <v>4501051020012</v>
          </cell>
          <cell r="C568">
            <v>263464.2</v>
          </cell>
          <cell r="D568">
            <v>260660</v>
          </cell>
          <cell r="E568">
            <v>263465</v>
          </cell>
        </row>
        <row r="569">
          <cell r="B569" t="str">
            <v>4501051020013</v>
          </cell>
          <cell r="C569">
            <v>5945.64</v>
          </cell>
          <cell r="D569">
            <v>5883</v>
          </cell>
          <cell r="E569">
            <v>5946</v>
          </cell>
        </row>
        <row r="570">
          <cell r="B570" t="str">
            <v>4501051030001</v>
          </cell>
          <cell r="C570">
            <v>16556.07</v>
          </cell>
          <cell r="D570">
            <v>16381</v>
          </cell>
          <cell r="E570">
            <v>16557</v>
          </cell>
        </row>
        <row r="571">
          <cell r="B571" t="str">
            <v>4501051030002</v>
          </cell>
          <cell r="C571">
            <v>82372.800000000003</v>
          </cell>
          <cell r="D571">
            <v>81496</v>
          </cell>
          <cell r="E571">
            <v>82373</v>
          </cell>
        </row>
        <row r="572">
          <cell r="B572" t="str">
            <v>4501051030003</v>
          </cell>
          <cell r="C572">
            <v>167488.16</v>
          </cell>
          <cell r="D572">
            <v>165706</v>
          </cell>
          <cell r="E572">
            <v>167489</v>
          </cell>
        </row>
        <row r="573">
          <cell r="B573" t="str">
            <v>4501051040001</v>
          </cell>
          <cell r="C573">
            <v>0</v>
          </cell>
          <cell r="D573">
            <v>0</v>
          </cell>
          <cell r="E573">
            <v>0</v>
          </cell>
        </row>
        <row r="574">
          <cell r="B574" t="str">
            <v>4501051040006</v>
          </cell>
          <cell r="C574">
            <v>0</v>
          </cell>
          <cell r="D574">
            <v>0</v>
          </cell>
          <cell r="E574">
            <v>0</v>
          </cell>
        </row>
        <row r="575">
          <cell r="B575" t="str">
            <v>4501051040008</v>
          </cell>
          <cell r="C575">
            <v>0</v>
          </cell>
          <cell r="D575">
            <v>0</v>
          </cell>
          <cell r="E575">
            <v>0</v>
          </cell>
        </row>
        <row r="576">
          <cell r="B576" t="str">
            <v>4501031020002</v>
          </cell>
          <cell r="C576">
            <v>1480913.16</v>
          </cell>
          <cell r="D576">
            <v>1465145</v>
          </cell>
          <cell r="E576">
            <v>1480914</v>
          </cell>
        </row>
        <row r="577">
          <cell r="B577" t="str">
            <v>4501031020004</v>
          </cell>
          <cell r="C577">
            <v>15588</v>
          </cell>
          <cell r="D577">
            <v>15422</v>
          </cell>
          <cell r="E577">
            <v>15588</v>
          </cell>
        </row>
        <row r="578">
          <cell r="B578" t="str">
            <v>4501031020005</v>
          </cell>
          <cell r="C578">
            <v>295.2</v>
          </cell>
          <cell r="D578">
            <v>293</v>
          </cell>
          <cell r="E578">
            <v>296</v>
          </cell>
        </row>
        <row r="579">
          <cell r="B579" t="str">
            <v>4501031020006</v>
          </cell>
          <cell r="C579">
            <v>122706.78</v>
          </cell>
          <cell r="D579">
            <v>121400</v>
          </cell>
          <cell r="E579">
            <v>122707</v>
          </cell>
        </row>
        <row r="580">
          <cell r="B580" t="str">
            <v>4501031020007</v>
          </cell>
          <cell r="C580">
            <v>0</v>
          </cell>
          <cell r="D580">
            <v>0</v>
          </cell>
          <cell r="E580">
            <v>0</v>
          </cell>
        </row>
        <row r="581">
          <cell r="B581" t="str">
            <v>4501031020010</v>
          </cell>
          <cell r="C581">
            <v>0</v>
          </cell>
          <cell r="D581">
            <v>0</v>
          </cell>
          <cell r="E581">
            <v>0</v>
          </cell>
        </row>
        <row r="582">
          <cell r="B582" t="str">
            <v>4501031020011</v>
          </cell>
          <cell r="C582">
            <v>0</v>
          </cell>
          <cell r="D582">
            <v>0</v>
          </cell>
          <cell r="E582">
            <v>0</v>
          </cell>
        </row>
        <row r="583">
          <cell r="B583" t="str">
            <v>4501031020012</v>
          </cell>
          <cell r="C583">
            <v>330408.96000000002</v>
          </cell>
          <cell r="D583">
            <v>326891</v>
          </cell>
          <cell r="E583">
            <v>330409</v>
          </cell>
        </row>
        <row r="584">
          <cell r="B584" t="str">
            <v>4501031020013</v>
          </cell>
          <cell r="C584">
            <v>8984.16</v>
          </cell>
          <cell r="D584">
            <v>8889</v>
          </cell>
          <cell r="E584">
            <v>8985</v>
          </cell>
        </row>
        <row r="585">
          <cell r="B585" t="str">
            <v>4501031030001</v>
          </cell>
          <cell r="C585">
            <v>29618.21</v>
          </cell>
          <cell r="D585">
            <v>29304</v>
          </cell>
          <cell r="E585">
            <v>29619</v>
          </cell>
        </row>
        <row r="586">
          <cell r="B586" t="str">
            <v>4501031030002</v>
          </cell>
          <cell r="C586">
            <v>72914.399999999994</v>
          </cell>
          <cell r="D586">
            <v>72139</v>
          </cell>
          <cell r="E586">
            <v>72915</v>
          </cell>
        </row>
        <row r="587">
          <cell r="B587" t="str">
            <v>4501031030003</v>
          </cell>
          <cell r="C587">
            <v>298243.11</v>
          </cell>
          <cell r="D587">
            <v>295068</v>
          </cell>
          <cell r="E587">
            <v>298244</v>
          </cell>
        </row>
        <row r="588">
          <cell r="B588" t="str">
            <v>4501031040001</v>
          </cell>
          <cell r="C588">
            <v>0</v>
          </cell>
          <cell r="D588">
            <v>0</v>
          </cell>
          <cell r="E588">
            <v>0</v>
          </cell>
        </row>
        <row r="589">
          <cell r="B589" t="str">
            <v>4501031040006</v>
          </cell>
          <cell r="C589">
            <v>0</v>
          </cell>
          <cell r="D589">
            <v>0</v>
          </cell>
          <cell r="E589">
            <v>0</v>
          </cell>
        </row>
        <row r="590">
          <cell r="B590" t="str">
            <v>4501031040008</v>
          </cell>
          <cell r="C590">
            <v>0</v>
          </cell>
          <cell r="D590">
            <v>0</v>
          </cell>
          <cell r="E590">
            <v>0</v>
          </cell>
        </row>
        <row r="591">
          <cell r="B591" t="str">
            <v>4502011020002</v>
          </cell>
          <cell r="C591">
            <v>1106294.72</v>
          </cell>
          <cell r="D591">
            <v>1094515</v>
          </cell>
          <cell r="E591">
            <v>1106295</v>
          </cell>
        </row>
        <row r="592">
          <cell r="B592" t="str">
            <v>4502011020004</v>
          </cell>
          <cell r="C592">
            <v>0</v>
          </cell>
          <cell r="D592">
            <v>0</v>
          </cell>
          <cell r="E592">
            <v>0</v>
          </cell>
        </row>
        <row r="593">
          <cell r="B593" t="str">
            <v>4502011020005</v>
          </cell>
          <cell r="C593">
            <v>147.60000000000002</v>
          </cell>
          <cell r="D593">
            <v>146</v>
          </cell>
          <cell r="E593">
            <v>148</v>
          </cell>
        </row>
        <row r="594">
          <cell r="B594" t="str">
            <v>4502011020006</v>
          </cell>
          <cell r="C594">
            <v>26981.23</v>
          </cell>
          <cell r="D594">
            <v>26695</v>
          </cell>
          <cell r="E594">
            <v>26982</v>
          </cell>
        </row>
        <row r="595">
          <cell r="B595" t="str">
            <v>4502011020007</v>
          </cell>
          <cell r="C595">
            <v>0</v>
          </cell>
          <cell r="D595">
            <v>0</v>
          </cell>
          <cell r="E595">
            <v>0</v>
          </cell>
        </row>
        <row r="596">
          <cell r="B596" t="str">
            <v>4502011020010</v>
          </cell>
          <cell r="C596">
            <v>0</v>
          </cell>
          <cell r="D596">
            <v>0</v>
          </cell>
          <cell r="E596">
            <v>0</v>
          </cell>
        </row>
        <row r="597">
          <cell r="B597" t="str">
            <v>4502011020011</v>
          </cell>
          <cell r="C597">
            <v>0</v>
          </cell>
          <cell r="D597">
            <v>0</v>
          </cell>
          <cell r="E597">
            <v>0</v>
          </cell>
        </row>
        <row r="598">
          <cell r="B598" t="str">
            <v>4502011020012</v>
          </cell>
          <cell r="C598">
            <v>90000</v>
          </cell>
          <cell r="D598">
            <v>89042</v>
          </cell>
          <cell r="E598">
            <v>90000</v>
          </cell>
        </row>
        <row r="599">
          <cell r="B599" t="str">
            <v>4502011020013</v>
          </cell>
          <cell r="C599">
            <v>4157.32</v>
          </cell>
          <cell r="D599">
            <v>4114</v>
          </cell>
          <cell r="E599">
            <v>4158</v>
          </cell>
        </row>
        <row r="600">
          <cell r="B600" t="str">
            <v>4502011030001</v>
          </cell>
          <cell r="C600">
            <v>6491.56</v>
          </cell>
          <cell r="D600">
            <v>6423</v>
          </cell>
          <cell r="E600">
            <v>6492</v>
          </cell>
        </row>
        <row r="601">
          <cell r="B601" t="str">
            <v>4502011030002</v>
          </cell>
          <cell r="C601">
            <v>25552.799999999999</v>
          </cell>
          <cell r="D601">
            <v>25281</v>
          </cell>
          <cell r="E601">
            <v>25553</v>
          </cell>
        </row>
        <row r="602">
          <cell r="B602" t="str">
            <v>4502011030003</v>
          </cell>
          <cell r="C602">
            <v>71406.44</v>
          </cell>
          <cell r="D602">
            <v>70647</v>
          </cell>
          <cell r="E602">
            <v>71407</v>
          </cell>
        </row>
        <row r="603">
          <cell r="B603" t="str">
            <v>4502011040001</v>
          </cell>
          <cell r="C603">
            <v>0</v>
          </cell>
          <cell r="D603">
            <v>0</v>
          </cell>
          <cell r="E603">
            <v>0</v>
          </cell>
        </row>
        <row r="604">
          <cell r="B604" t="str">
            <v>4502011040006</v>
          </cell>
          <cell r="C604">
            <v>0</v>
          </cell>
          <cell r="D604">
            <v>0</v>
          </cell>
          <cell r="E604">
            <v>0</v>
          </cell>
        </row>
        <row r="605">
          <cell r="B605" t="str">
            <v>4502011040008</v>
          </cell>
          <cell r="C605">
            <v>0</v>
          </cell>
          <cell r="D605">
            <v>0</v>
          </cell>
          <cell r="E605">
            <v>0</v>
          </cell>
        </row>
        <row r="606">
          <cell r="B606" t="str">
            <v>4503011020002</v>
          </cell>
          <cell r="C606">
            <v>328969.44</v>
          </cell>
          <cell r="D606">
            <v>325467</v>
          </cell>
          <cell r="E606">
            <v>328970</v>
          </cell>
        </row>
        <row r="607">
          <cell r="B607" t="str">
            <v>4503011020004</v>
          </cell>
          <cell r="C607">
            <v>5556</v>
          </cell>
          <cell r="D607">
            <v>5497</v>
          </cell>
          <cell r="E607">
            <v>5556</v>
          </cell>
        </row>
        <row r="608">
          <cell r="B608" t="str">
            <v>4503011020005</v>
          </cell>
          <cell r="C608">
            <v>49.2</v>
          </cell>
          <cell r="D608">
            <v>49</v>
          </cell>
          <cell r="E608">
            <v>50</v>
          </cell>
        </row>
        <row r="609">
          <cell r="B609" t="str">
            <v>4503011020006</v>
          </cell>
          <cell r="C609">
            <v>27414.12</v>
          </cell>
          <cell r="D609">
            <v>27123</v>
          </cell>
          <cell r="E609">
            <v>27415</v>
          </cell>
        </row>
        <row r="610">
          <cell r="B610" t="str">
            <v>4503011020007</v>
          </cell>
          <cell r="C610">
            <v>0</v>
          </cell>
          <cell r="D610">
            <v>0</v>
          </cell>
          <cell r="E610">
            <v>0</v>
          </cell>
        </row>
        <row r="611">
          <cell r="B611" t="str">
            <v>4503011020010</v>
          </cell>
          <cell r="C611">
            <v>0</v>
          </cell>
          <cell r="D611">
            <v>0</v>
          </cell>
          <cell r="E611">
            <v>0</v>
          </cell>
        </row>
        <row r="612">
          <cell r="B612" t="str">
            <v>4503011020011</v>
          </cell>
          <cell r="C612">
            <v>0</v>
          </cell>
          <cell r="D612">
            <v>0</v>
          </cell>
          <cell r="E612">
            <v>0</v>
          </cell>
        </row>
        <row r="613">
          <cell r="B613" t="str">
            <v>4503011020012</v>
          </cell>
          <cell r="C613">
            <v>153756</v>
          </cell>
          <cell r="D613">
            <v>152119</v>
          </cell>
          <cell r="E613">
            <v>153756</v>
          </cell>
        </row>
        <row r="614">
          <cell r="B614" t="str">
            <v>4503011020013</v>
          </cell>
          <cell r="C614">
            <v>1497.36</v>
          </cell>
          <cell r="D614">
            <v>1482</v>
          </cell>
          <cell r="E614">
            <v>1498</v>
          </cell>
        </row>
        <row r="615">
          <cell r="B615" t="str">
            <v>4503011030001</v>
          </cell>
          <cell r="C615">
            <v>6579.36</v>
          </cell>
          <cell r="D615">
            <v>6510</v>
          </cell>
          <cell r="E615">
            <v>6580</v>
          </cell>
        </row>
        <row r="616">
          <cell r="B616" t="str">
            <v>4503011030002</v>
          </cell>
          <cell r="C616">
            <v>0</v>
          </cell>
          <cell r="D616">
            <v>0</v>
          </cell>
          <cell r="E616">
            <v>0</v>
          </cell>
        </row>
        <row r="617">
          <cell r="B617" t="str">
            <v>4503011030003</v>
          </cell>
          <cell r="C617">
            <v>72373.320000000007</v>
          </cell>
          <cell r="D617">
            <v>71603</v>
          </cell>
          <cell r="E617">
            <v>72374</v>
          </cell>
        </row>
        <row r="618">
          <cell r="B618" t="str">
            <v>4503011040001</v>
          </cell>
          <cell r="C618">
            <v>0</v>
          </cell>
          <cell r="D618">
            <v>0</v>
          </cell>
          <cell r="E618">
            <v>0</v>
          </cell>
        </row>
        <row r="619">
          <cell r="B619" t="str">
            <v>4503011040006</v>
          </cell>
          <cell r="C619">
            <v>0</v>
          </cell>
          <cell r="D619">
            <v>0</v>
          </cell>
          <cell r="E619">
            <v>0</v>
          </cell>
        </row>
        <row r="620">
          <cell r="B620" t="str">
            <v>4503011040008</v>
          </cell>
          <cell r="C620">
            <v>0</v>
          </cell>
          <cell r="D620">
            <v>0</v>
          </cell>
          <cell r="E620">
            <v>0</v>
          </cell>
        </row>
        <row r="621">
          <cell r="B621" t="str">
            <v>4503021020002</v>
          </cell>
          <cell r="C621">
            <v>927857.28</v>
          </cell>
          <cell r="D621">
            <v>917978</v>
          </cell>
          <cell r="E621">
            <v>927858</v>
          </cell>
        </row>
        <row r="622">
          <cell r="B622" t="str">
            <v>4503021020004</v>
          </cell>
          <cell r="C622">
            <v>11112</v>
          </cell>
          <cell r="D622">
            <v>10994</v>
          </cell>
          <cell r="E622">
            <v>11112</v>
          </cell>
        </row>
        <row r="623">
          <cell r="B623" t="str">
            <v>4503021020005</v>
          </cell>
          <cell r="C623">
            <v>147.60000000000002</v>
          </cell>
          <cell r="D623">
            <v>146</v>
          </cell>
          <cell r="E623">
            <v>148</v>
          </cell>
        </row>
        <row r="624">
          <cell r="B624" t="str">
            <v>4503021020006</v>
          </cell>
          <cell r="C624">
            <v>77321.440000000002</v>
          </cell>
          <cell r="D624">
            <v>76499</v>
          </cell>
          <cell r="E624">
            <v>77322</v>
          </cell>
        </row>
        <row r="625">
          <cell r="B625" t="str">
            <v>4503021020007</v>
          </cell>
          <cell r="C625">
            <v>0</v>
          </cell>
          <cell r="D625">
            <v>0</v>
          </cell>
          <cell r="E625">
            <v>0</v>
          </cell>
        </row>
        <row r="626">
          <cell r="B626" t="str">
            <v>4503021020010</v>
          </cell>
          <cell r="C626">
            <v>0</v>
          </cell>
          <cell r="D626">
            <v>0</v>
          </cell>
          <cell r="E626">
            <v>0</v>
          </cell>
        </row>
        <row r="627">
          <cell r="B627" t="str">
            <v>4503021020011</v>
          </cell>
          <cell r="C627">
            <v>0</v>
          </cell>
          <cell r="D627">
            <v>0</v>
          </cell>
          <cell r="E627">
            <v>0</v>
          </cell>
        </row>
        <row r="628">
          <cell r="B628" t="str">
            <v>4503021020012</v>
          </cell>
          <cell r="C628">
            <v>308108.88</v>
          </cell>
          <cell r="D628">
            <v>304828</v>
          </cell>
          <cell r="E628">
            <v>308109</v>
          </cell>
        </row>
        <row r="629">
          <cell r="B629" t="str">
            <v>4503021020013</v>
          </cell>
          <cell r="C629">
            <v>4492.08</v>
          </cell>
          <cell r="D629">
            <v>4445</v>
          </cell>
          <cell r="E629">
            <v>4493</v>
          </cell>
        </row>
        <row r="630">
          <cell r="B630" t="str">
            <v>4503021030001</v>
          </cell>
          <cell r="C630">
            <v>18557.04</v>
          </cell>
          <cell r="D630">
            <v>18360</v>
          </cell>
          <cell r="E630">
            <v>18558</v>
          </cell>
        </row>
        <row r="631">
          <cell r="B631" t="str">
            <v>4503021030002</v>
          </cell>
          <cell r="C631">
            <v>63511.199999999997</v>
          </cell>
          <cell r="D631">
            <v>62836</v>
          </cell>
          <cell r="E631">
            <v>63512</v>
          </cell>
        </row>
        <row r="632">
          <cell r="B632" t="str">
            <v>4503021030003</v>
          </cell>
          <cell r="C632">
            <v>191200.08</v>
          </cell>
          <cell r="D632">
            <v>189165</v>
          </cell>
          <cell r="E632">
            <v>191201</v>
          </cell>
        </row>
        <row r="633">
          <cell r="B633" t="str">
            <v>4503021040001</v>
          </cell>
          <cell r="C633">
            <v>0</v>
          </cell>
          <cell r="D633">
            <v>0</v>
          </cell>
          <cell r="E633">
            <v>0</v>
          </cell>
        </row>
        <row r="634">
          <cell r="B634" t="str">
            <v>4503021040006</v>
          </cell>
          <cell r="C634">
            <v>0</v>
          </cell>
          <cell r="D634">
            <v>0</v>
          </cell>
          <cell r="E634">
            <v>0</v>
          </cell>
        </row>
        <row r="635">
          <cell r="B635" t="str">
            <v>4503021040008</v>
          </cell>
          <cell r="C635">
            <v>0</v>
          </cell>
          <cell r="D635">
            <v>0</v>
          </cell>
          <cell r="E635">
            <v>0</v>
          </cell>
        </row>
        <row r="636">
          <cell r="B636" t="str">
            <v>4503031020002</v>
          </cell>
          <cell r="C636">
            <v>328969.44</v>
          </cell>
          <cell r="D636">
            <v>325467</v>
          </cell>
          <cell r="E636">
            <v>328970</v>
          </cell>
        </row>
        <row r="637">
          <cell r="B637" t="str">
            <v>4503031020004</v>
          </cell>
          <cell r="C637">
            <v>0</v>
          </cell>
          <cell r="D637">
            <v>0</v>
          </cell>
          <cell r="E637">
            <v>0</v>
          </cell>
        </row>
        <row r="638">
          <cell r="B638" t="str">
            <v>4503031020005</v>
          </cell>
          <cell r="C638">
            <v>49.2</v>
          </cell>
          <cell r="D638">
            <v>49</v>
          </cell>
          <cell r="E638">
            <v>50</v>
          </cell>
        </row>
        <row r="639">
          <cell r="B639" t="str">
            <v>4503031020006</v>
          </cell>
          <cell r="C639">
            <v>27414.12</v>
          </cell>
          <cell r="D639">
            <v>27123</v>
          </cell>
          <cell r="E639">
            <v>27415</v>
          </cell>
        </row>
        <row r="640">
          <cell r="B640" t="str">
            <v>4503031020007</v>
          </cell>
          <cell r="C640">
            <v>0</v>
          </cell>
          <cell r="D640">
            <v>0</v>
          </cell>
          <cell r="E640">
            <v>0</v>
          </cell>
        </row>
        <row r="641">
          <cell r="B641" t="str">
            <v>4503031020010</v>
          </cell>
          <cell r="C641">
            <v>0</v>
          </cell>
          <cell r="D641">
            <v>0</v>
          </cell>
          <cell r="E641">
            <v>0</v>
          </cell>
        </row>
        <row r="642">
          <cell r="B642" t="str">
            <v>4503031020011</v>
          </cell>
          <cell r="C642">
            <v>0</v>
          </cell>
          <cell r="D642">
            <v>0</v>
          </cell>
          <cell r="E642">
            <v>0</v>
          </cell>
        </row>
        <row r="643">
          <cell r="B643" t="str">
            <v>4503031020012</v>
          </cell>
          <cell r="C643">
            <v>155719.32</v>
          </cell>
          <cell r="D643">
            <v>154062</v>
          </cell>
          <cell r="E643">
            <v>155720</v>
          </cell>
        </row>
        <row r="644">
          <cell r="B644" t="str">
            <v>4503031020013</v>
          </cell>
          <cell r="C644">
            <v>1497.36</v>
          </cell>
          <cell r="D644">
            <v>1482</v>
          </cell>
          <cell r="E644">
            <v>1498</v>
          </cell>
        </row>
        <row r="645">
          <cell r="B645" t="str">
            <v>4503031030001</v>
          </cell>
          <cell r="C645">
            <v>6579.36</v>
          </cell>
          <cell r="D645">
            <v>6510</v>
          </cell>
          <cell r="E645">
            <v>6580</v>
          </cell>
        </row>
        <row r="646">
          <cell r="B646" t="str">
            <v>4503031030002</v>
          </cell>
          <cell r="C646">
            <v>39374.400000000001</v>
          </cell>
          <cell r="D646">
            <v>38956</v>
          </cell>
          <cell r="E646">
            <v>39375</v>
          </cell>
        </row>
        <row r="647">
          <cell r="B647" t="str">
            <v>4503031030003</v>
          </cell>
          <cell r="C647">
            <v>72373.320000000007</v>
          </cell>
          <cell r="D647">
            <v>71603</v>
          </cell>
          <cell r="E647">
            <v>72374</v>
          </cell>
        </row>
        <row r="648">
          <cell r="B648" t="str">
            <v>4503031040001</v>
          </cell>
          <cell r="C648">
            <v>0</v>
          </cell>
          <cell r="D648">
            <v>0</v>
          </cell>
          <cell r="E648">
            <v>0</v>
          </cell>
        </row>
        <row r="649">
          <cell r="B649" t="str">
            <v>4503031040006</v>
          </cell>
          <cell r="C649">
            <v>0</v>
          </cell>
          <cell r="D649">
            <v>0</v>
          </cell>
          <cell r="E649">
            <v>0</v>
          </cell>
        </row>
        <row r="650">
          <cell r="B650" t="str">
            <v>4503031040008</v>
          </cell>
          <cell r="C650">
            <v>0</v>
          </cell>
          <cell r="D650">
            <v>0</v>
          </cell>
          <cell r="E650">
            <v>0</v>
          </cell>
        </row>
        <row r="651">
          <cell r="B651" t="str">
            <v>4503041020002</v>
          </cell>
          <cell r="C651">
            <v>899040.36</v>
          </cell>
          <cell r="D651">
            <v>889468</v>
          </cell>
          <cell r="E651">
            <v>899041</v>
          </cell>
        </row>
        <row r="652">
          <cell r="B652" t="str">
            <v>4503041020004</v>
          </cell>
          <cell r="C652">
            <v>10608</v>
          </cell>
          <cell r="D652">
            <v>10495</v>
          </cell>
          <cell r="E652">
            <v>10608</v>
          </cell>
        </row>
        <row r="653">
          <cell r="B653" t="str">
            <v>4503041020005</v>
          </cell>
          <cell r="C653">
            <v>196.8</v>
          </cell>
          <cell r="D653">
            <v>195</v>
          </cell>
          <cell r="E653">
            <v>197</v>
          </cell>
        </row>
        <row r="654">
          <cell r="B654" t="str">
            <v>4503041020006</v>
          </cell>
          <cell r="C654">
            <v>56087.64</v>
          </cell>
          <cell r="D654">
            <v>55491</v>
          </cell>
          <cell r="E654">
            <v>56088</v>
          </cell>
        </row>
        <row r="655">
          <cell r="B655" t="str">
            <v>4503041020007</v>
          </cell>
          <cell r="C655">
            <v>0</v>
          </cell>
          <cell r="D655">
            <v>0</v>
          </cell>
          <cell r="E655">
            <v>0</v>
          </cell>
        </row>
        <row r="656">
          <cell r="B656" t="str">
            <v>4503041020010</v>
          </cell>
          <cell r="C656">
            <v>0</v>
          </cell>
          <cell r="D656">
            <v>0</v>
          </cell>
          <cell r="E656">
            <v>0</v>
          </cell>
        </row>
        <row r="657">
          <cell r="B657" t="str">
            <v>4503041020011</v>
          </cell>
          <cell r="C657">
            <v>0</v>
          </cell>
          <cell r="D657">
            <v>0</v>
          </cell>
          <cell r="E657">
            <v>0</v>
          </cell>
        </row>
        <row r="658">
          <cell r="B658" t="str">
            <v>4503041020012</v>
          </cell>
          <cell r="C658">
            <v>178356.96</v>
          </cell>
          <cell r="D658">
            <v>176458</v>
          </cell>
          <cell r="E658">
            <v>178357</v>
          </cell>
        </row>
        <row r="659">
          <cell r="B659" t="str">
            <v>4503041020013</v>
          </cell>
          <cell r="C659">
            <v>5989.44</v>
          </cell>
          <cell r="D659">
            <v>5926</v>
          </cell>
          <cell r="E659">
            <v>5990</v>
          </cell>
        </row>
        <row r="660">
          <cell r="B660" t="str">
            <v>4503041030001</v>
          </cell>
          <cell r="C660">
            <v>13613.04</v>
          </cell>
          <cell r="D660">
            <v>13469</v>
          </cell>
          <cell r="E660">
            <v>13614</v>
          </cell>
        </row>
        <row r="661">
          <cell r="B661" t="str">
            <v>4503041030002</v>
          </cell>
          <cell r="C661">
            <v>11923.2</v>
          </cell>
          <cell r="D661">
            <v>11797</v>
          </cell>
          <cell r="E661">
            <v>11924</v>
          </cell>
        </row>
        <row r="662">
          <cell r="B662" t="str">
            <v>4503041030003</v>
          </cell>
          <cell r="C662">
            <v>149743.56</v>
          </cell>
          <cell r="D662">
            <v>148149</v>
          </cell>
          <cell r="E662">
            <v>149744</v>
          </cell>
        </row>
        <row r="663">
          <cell r="B663" t="str">
            <v>4503041040001</v>
          </cell>
          <cell r="C663">
            <v>0</v>
          </cell>
          <cell r="D663">
            <v>0</v>
          </cell>
          <cell r="E663">
            <v>0</v>
          </cell>
        </row>
        <row r="664">
          <cell r="B664" t="str">
            <v>4503041040006</v>
          </cell>
          <cell r="C664">
            <v>0</v>
          </cell>
          <cell r="D664">
            <v>0</v>
          </cell>
          <cell r="E664">
            <v>0</v>
          </cell>
        </row>
        <row r="665">
          <cell r="B665" t="str">
            <v>4503041040008</v>
          </cell>
          <cell r="C665">
            <v>0</v>
          </cell>
          <cell r="D665">
            <v>0</v>
          </cell>
          <cell r="E665">
            <v>0</v>
          </cell>
        </row>
        <row r="666">
          <cell r="B666" t="str">
            <v>4504011020002</v>
          </cell>
          <cell r="C666">
            <v>1714874.52</v>
          </cell>
          <cell r="D666">
            <v>5947908</v>
          </cell>
          <cell r="E666">
            <v>1714875</v>
          </cell>
        </row>
        <row r="667">
          <cell r="B667" t="str">
            <v>4504011020004</v>
          </cell>
          <cell r="C667">
            <v>5556</v>
          </cell>
          <cell r="D667">
            <v>184292</v>
          </cell>
          <cell r="E667">
            <v>5556</v>
          </cell>
        </row>
        <row r="668">
          <cell r="B668" t="str">
            <v>4504011020005</v>
          </cell>
          <cell r="C668">
            <v>442.79999999999995</v>
          </cell>
          <cell r="D668">
            <v>1899</v>
          </cell>
          <cell r="E668">
            <v>443</v>
          </cell>
        </row>
        <row r="669">
          <cell r="B669" t="str">
            <v>4504011020006</v>
          </cell>
          <cell r="C669">
            <v>90356.89</v>
          </cell>
          <cell r="D669">
            <v>443670</v>
          </cell>
          <cell r="E669">
            <v>90357</v>
          </cell>
        </row>
        <row r="670">
          <cell r="B670" t="str">
            <v>4504011020007</v>
          </cell>
          <cell r="C670">
            <v>0</v>
          </cell>
          <cell r="D670">
            <v>0</v>
          </cell>
          <cell r="E670">
            <v>0</v>
          </cell>
        </row>
        <row r="671">
          <cell r="B671" t="str">
            <v>4504011020010</v>
          </cell>
          <cell r="C671">
            <v>0</v>
          </cell>
          <cell r="D671">
            <v>0</v>
          </cell>
          <cell r="E671">
            <v>0</v>
          </cell>
        </row>
        <row r="672">
          <cell r="B672" t="str">
            <v>4504011020011</v>
          </cell>
          <cell r="C672">
            <v>0</v>
          </cell>
          <cell r="D672">
            <v>0</v>
          </cell>
          <cell r="E672">
            <v>0</v>
          </cell>
        </row>
        <row r="673">
          <cell r="B673" t="str">
            <v>4504011020012</v>
          </cell>
          <cell r="C673">
            <v>157412.76</v>
          </cell>
          <cell r="D673">
            <v>155737</v>
          </cell>
          <cell r="E673">
            <v>157413</v>
          </cell>
        </row>
        <row r="674">
          <cell r="B674" t="str">
            <v>4504011020013</v>
          </cell>
          <cell r="C674">
            <v>12295.32</v>
          </cell>
          <cell r="D674">
            <v>56608</v>
          </cell>
          <cell r="E674">
            <v>12296</v>
          </cell>
        </row>
        <row r="675">
          <cell r="B675" t="str">
            <v>4504011030001</v>
          </cell>
          <cell r="C675">
            <v>21685.68</v>
          </cell>
          <cell r="D675">
            <v>106481</v>
          </cell>
          <cell r="E675">
            <v>21686</v>
          </cell>
        </row>
        <row r="676">
          <cell r="B676" t="str">
            <v>4504011030002</v>
          </cell>
          <cell r="C676">
            <v>51739.199999999997</v>
          </cell>
          <cell r="D676">
            <v>1219843</v>
          </cell>
          <cell r="E676">
            <v>51740</v>
          </cell>
        </row>
        <row r="677">
          <cell r="B677" t="str">
            <v>4504011030003</v>
          </cell>
          <cell r="C677">
            <v>238542.24</v>
          </cell>
          <cell r="D677">
            <v>1171287</v>
          </cell>
          <cell r="E677">
            <v>238543</v>
          </cell>
        </row>
        <row r="678">
          <cell r="B678" t="str">
            <v>4504011040001</v>
          </cell>
          <cell r="C678">
            <v>0</v>
          </cell>
          <cell r="D678">
            <v>0</v>
          </cell>
          <cell r="E678">
            <v>0</v>
          </cell>
        </row>
        <row r="679">
          <cell r="B679" t="str">
            <v>4504011040006</v>
          </cell>
          <cell r="C679">
            <v>0</v>
          </cell>
          <cell r="D679">
            <v>0</v>
          </cell>
          <cell r="E679">
            <v>0</v>
          </cell>
        </row>
        <row r="680">
          <cell r="B680" t="str">
            <v>4504011040008</v>
          </cell>
          <cell r="C680">
            <v>0</v>
          </cell>
          <cell r="D680">
            <v>0</v>
          </cell>
          <cell r="E680">
            <v>0</v>
          </cell>
        </row>
        <row r="681">
          <cell r="B681" t="str">
            <v>4504021020002</v>
          </cell>
          <cell r="C681">
            <v>7091769.0499999998</v>
          </cell>
          <cell r="D681">
            <v>7016254</v>
          </cell>
          <cell r="E681">
            <v>7091770</v>
          </cell>
        </row>
        <row r="682">
          <cell r="B682" t="str">
            <v>4504021020004</v>
          </cell>
          <cell r="C682">
            <v>44460</v>
          </cell>
          <cell r="D682">
            <v>43987</v>
          </cell>
          <cell r="E682">
            <v>44460</v>
          </cell>
        </row>
        <row r="683">
          <cell r="B683" t="str">
            <v>4504021020005</v>
          </cell>
          <cell r="C683">
            <v>2361.6</v>
          </cell>
          <cell r="D683">
            <v>2337</v>
          </cell>
          <cell r="E683">
            <v>2362</v>
          </cell>
        </row>
        <row r="684">
          <cell r="B684" t="str">
            <v>4504021020006</v>
          </cell>
          <cell r="C684">
            <v>568075.39</v>
          </cell>
          <cell r="D684">
            <v>562027</v>
          </cell>
          <cell r="E684">
            <v>568076</v>
          </cell>
        </row>
        <row r="685">
          <cell r="B685" t="str">
            <v>4504021020007</v>
          </cell>
          <cell r="C685">
            <v>0</v>
          </cell>
          <cell r="D685">
            <v>0</v>
          </cell>
          <cell r="E685">
            <v>0</v>
          </cell>
        </row>
        <row r="686">
          <cell r="B686" t="str">
            <v>4504021020010</v>
          </cell>
          <cell r="C686">
            <v>0</v>
          </cell>
          <cell r="D686">
            <v>0</v>
          </cell>
          <cell r="E686">
            <v>0</v>
          </cell>
        </row>
        <row r="687">
          <cell r="B687" t="str">
            <v>4504021020011</v>
          </cell>
          <cell r="C687">
            <v>0</v>
          </cell>
          <cell r="D687">
            <v>0</v>
          </cell>
          <cell r="E687">
            <v>0</v>
          </cell>
        </row>
        <row r="688">
          <cell r="B688" t="str">
            <v>4504021020012</v>
          </cell>
          <cell r="C688">
            <v>0</v>
          </cell>
          <cell r="D688">
            <v>0</v>
          </cell>
          <cell r="E688">
            <v>0</v>
          </cell>
        </row>
        <row r="689">
          <cell r="B689" t="str">
            <v>4504021020013</v>
          </cell>
          <cell r="C689">
            <v>66850.67</v>
          </cell>
          <cell r="D689">
            <v>66139</v>
          </cell>
          <cell r="E689">
            <v>66851</v>
          </cell>
        </row>
        <row r="690">
          <cell r="B690" t="str">
            <v>4504021030001</v>
          </cell>
          <cell r="C690">
            <v>132754.63</v>
          </cell>
          <cell r="D690">
            <v>131341</v>
          </cell>
          <cell r="E690">
            <v>132755</v>
          </cell>
        </row>
        <row r="691">
          <cell r="B691" t="str">
            <v>4504021030002</v>
          </cell>
          <cell r="C691">
            <v>572632.80000000005</v>
          </cell>
          <cell r="D691">
            <v>566535</v>
          </cell>
          <cell r="E691">
            <v>572633</v>
          </cell>
        </row>
        <row r="692">
          <cell r="B692" t="str">
            <v>4504021030003</v>
          </cell>
          <cell r="C692">
            <v>1472051.2</v>
          </cell>
          <cell r="D692">
            <v>1456377</v>
          </cell>
          <cell r="E692">
            <v>1472052</v>
          </cell>
        </row>
        <row r="693">
          <cell r="B693" t="str">
            <v>4504021040001</v>
          </cell>
          <cell r="C693">
            <v>0</v>
          </cell>
          <cell r="D693">
            <v>0</v>
          </cell>
          <cell r="E693">
            <v>0</v>
          </cell>
        </row>
        <row r="694">
          <cell r="B694" t="str">
            <v>4504021040006</v>
          </cell>
          <cell r="C694">
            <v>0</v>
          </cell>
          <cell r="D694">
            <v>0</v>
          </cell>
          <cell r="E694">
            <v>0</v>
          </cell>
        </row>
        <row r="695">
          <cell r="B695" t="str">
            <v>4504021040008</v>
          </cell>
          <cell r="C695">
            <v>0</v>
          </cell>
          <cell r="D695">
            <v>0</v>
          </cell>
          <cell r="E695">
            <v>0</v>
          </cell>
        </row>
        <row r="696">
          <cell r="B696" t="str">
            <v>4504031020002</v>
          </cell>
          <cell r="C696">
            <v>7048211.6399999997</v>
          </cell>
          <cell r="D696">
            <v>6973160</v>
          </cell>
          <cell r="E696">
            <v>7048212</v>
          </cell>
        </row>
        <row r="697">
          <cell r="B697" t="str">
            <v>4504031020004</v>
          </cell>
          <cell r="C697">
            <v>75480</v>
          </cell>
          <cell r="D697">
            <v>74676</v>
          </cell>
          <cell r="E697">
            <v>75480</v>
          </cell>
        </row>
        <row r="698">
          <cell r="B698" t="str">
            <v>4504031020005</v>
          </cell>
          <cell r="C698">
            <v>2263.1999999999998</v>
          </cell>
          <cell r="D698">
            <v>2240</v>
          </cell>
          <cell r="E698">
            <v>2264</v>
          </cell>
        </row>
        <row r="699">
          <cell r="B699" t="str">
            <v>4504031020006</v>
          </cell>
          <cell r="C699">
            <v>556375.75</v>
          </cell>
          <cell r="D699">
            <v>550452</v>
          </cell>
          <cell r="E699">
            <v>556376</v>
          </cell>
        </row>
        <row r="700">
          <cell r="B700" t="str">
            <v>4504031020007</v>
          </cell>
          <cell r="C700">
            <v>0</v>
          </cell>
          <cell r="D700">
            <v>0</v>
          </cell>
          <cell r="E700">
            <v>0</v>
          </cell>
        </row>
        <row r="701">
          <cell r="B701" t="str">
            <v>4504031020010</v>
          </cell>
          <cell r="C701">
            <v>0</v>
          </cell>
          <cell r="D701">
            <v>0</v>
          </cell>
          <cell r="E701">
            <v>0</v>
          </cell>
        </row>
        <row r="702">
          <cell r="B702" t="str">
            <v>4504031020011</v>
          </cell>
          <cell r="C702">
            <v>0</v>
          </cell>
          <cell r="D702">
            <v>0</v>
          </cell>
          <cell r="E702">
            <v>0</v>
          </cell>
        </row>
        <row r="703">
          <cell r="B703" t="str">
            <v>4504031020012</v>
          </cell>
          <cell r="C703">
            <v>0</v>
          </cell>
          <cell r="D703">
            <v>0</v>
          </cell>
          <cell r="E703">
            <v>0</v>
          </cell>
        </row>
        <row r="704">
          <cell r="B704" t="str">
            <v>4504031020013</v>
          </cell>
          <cell r="C704">
            <v>64873.77</v>
          </cell>
          <cell r="D704">
            <v>64183</v>
          </cell>
          <cell r="E704">
            <v>64874</v>
          </cell>
        </row>
        <row r="705">
          <cell r="B705" t="str">
            <v>4504031030001</v>
          </cell>
          <cell r="C705">
            <v>125699.16</v>
          </cell>
          <cell r="D705">
            <v>124362</v>
          </cell>
          <cell r="E705">
            <v>125700</v>
          </cell>
        </row>
        <row r="706">
          <cell r="B706" t="str">
            <v>4504031030002</v>
          </cell>
          <cell r="C706">
            <v>683032.8</v>
          </cell>
          <cell r="D706">
            <v>675760</v>
          </cell>
          <cell r="E706">
            <v>683033</v>
          </cell>
        </row>
        <row r="707">
          <cell r="B707" t="str">
            <v>4504031030003</v>
          </cell>
          <cell r="C707">
            <v>1462232.44</v>
          </cell>
          <cell r="D707">
            <v>1446663</v>
          </cell>
          <cell r="E707">
            <v>1462233</v>
          </cell>
        </row>
        <row r="708">
          <cell r="B708" t="str">
            <v>4504031040001</v>
          </cell>
          <cell r="C708">
            <v>0</v>
          </cell>
          <cell r="D708">
            <v>0</v>
          </cell>
          <cell r="E708">
            <v>0</v>
          </cell>
        </row>
        <row r="709">
          <cell r="B709" t="str">
            <v>4504031040006</v>
          </cell>
          <cell r="C709">
            <v>0</v>
          </cell>
          <cell r="D709">
            <v>0</v>
          </cell>
          <cell r="E709">
            <v>0</v>
          </cell>
        </row>
        <row r="710">
          <cell r="B710" t="str">
            <v>4504031040008</v>
          </cell>
          <cell r="C710">
            <v>0</v>
          </cell>
          <cell r="D710">
            <v>0</v>
          </cell>
          <cell r="E710">
            <v>0</v>
          </cell>
        </row>
        <row r="711">
          <cell r="B711" t="str">
            <v>4504041020002</v>
          </cell>
          <cell r="C711">
            <v>4445156.34</v>
          </cell>
          <cell r="D711">
            <v>4397823</v>
          </cell>
          <cell r="E711">
            <v>4445157</v>
          </cell>
        </row>
        <row r="712">
          <cell r="B712" t="str">
            <v>4504041020004</v>
          </cell>
          <cell r="C712">
            <v>63144</v>
          </cell>
          <cell r="D712">
            <v>62472</v>
          </cell>
          <cell r="E712">
            <v>63144</v>
          </cell>
        </row>
        <row r="713">
          <cell r="B713" t="str">
            <v>4504041020005</v>
          </cell>
          <cell r="C713">
            <v>1328.4</v>
          </cell>
          <cell r="D713">
            <v>1315</v>
          </cell>
          <cell r="E713">
            <v>1329</v>
          </cell>
        </row>
        <row r="714">
          <cell r="B714" t="str">
            <v>4504041020006</v>
          </cell>
          <cell r="C714">
            <v>358327.33</v>
          </cell>
          <cell r="D714">
            <v>354512</v>
          </cell>
          <cell r="E714">
            <v>358328</v>
          </cell>
        </row>
        <row r="715">
          <cell r="B715" t="str">
            <v>4504041020007</v>
          </cell>
          <cell r="C715">
            <v>0</v>
          </cell>
          <cell r="D715">
            <v>0</v>
          </cell>
          <cell r="E715">
            <v>0</v>
          </cell>
        </row>
        <row r="716">
          <cell r="B716" t="str">
            <v>4504041020010</v>
          </cell>
          <cell r="C716">
            <v>0</v>
          </cell>
          <cell r="D716">
            <v>0</v>
          </cell>
          <cell r="E716">
            <v>0</v>
          </cell>
        </row>
        <row r="717">
          <cell r="B717" t="str">
            <v>4504041020011</v>
          </cell>
          <cell r="C717">
            <v>0</v>
          </cell>
          <cell r="D717">
            <v>0</v>
          </cell>
          <cell r="E717">
            <v>0</v>
          </cell>
        </row>
        <row r="718">
          <cell r="B718" t="str">
            <v>4504041020012</v>
          </cell>
          <cell r="C718">
            <v>0</v>
          </cell>
          <cell r="D718">
            <v>0</v>
          </cell>
          <cell r="E718">
            <v>0</v>
          </cell>
        </row>
        <row r="719">
          <cell r="B719" t="str">
            <v>4504041020013</v>
          </cell>
          <cell r="C719">
            <v>38385.800000000003</v>
          </cell>
          <cell r="D719">
            <v>37977</v>
          </cell>
          <cell r="E719">
            <v>38386</v>
          </cell>
        </row>
        <row r="720">
          <cell r="B720" t="str">
            <v>4504041030001</v>
          </cell>
          <cell r="C720">
            <v>86241.279999999999</v>
          </cell>
          <cell r="D720">
            <v>85324</v>
          </cell>
          <cell r="E720">
            <v>86242</v>
          </cell>
        </row>
        <row r="721">
          <cell r="B721" t="str">
            <v>4504041030002</v>
          </cell>
          <cell r="C721">
            <v>234921.60000000001</v>
          </cell>
          <cell r="D721">
            <v>232420</v>
          </cell>
          <cell r="E721">
            <v>234922</v>
          </cell>
        </row>
        <row r="722">
          <cell r="B722" t="str">
            <v>4504041030003</v>
          </cell>
          <cell r="C722">
            <v>948650.68</v>
          </cell>
          <cell r="D722">
            <v>938549</v>
          </cell>
          <cell r="E722">
            <v>948651</v>
          </cell>
        </row>
        <row r="723">
          <cell r="B723" t="str">
            <v>4504041040001</v>
          </cell>
          <cell r="C723">
            <v>0</v>
          </cell>
          <cell r="D723">
            <v>0</v>
          </cell>
          <cell r="E723">
            <v>0</v>
          </cell>
        </row>
        <row r="724">
          <cell r="B724" t="str">
            <v>4504041040006</v>
          </cell>
          <cell r="C724">
            <v>0</v>
          </cell>
          <cell r="D724">
            <v>0</v>
          </cell>
          <cell r="E724">
            <v>0</v>
          </cell>
        </row>
        <row r="725">
          <cell r="B725" t="str">
            <v>4504041040008</v>
          </cell>
          <cell r="C725">
            <v>0</v>
          </cell>
          <cell r="D725">
            <v>0</v>
          </cell>
          <cell r="E725">
            <v>0</v>
          </cell>
        </row>
        <row r="726">
          <cell r="B726" t="str">
            <v>4504051020002</v>
          </cell>
          <cell r="C726">
            <v>3561638.12</v>
          </cell>
          <cell r="D726">
            <v>3523713</v>
          </cell>
          <cell r="E726">
            <v>3561639</v>
          </cell>
        </row>
        <row r="727">
          <cell r="B727" t="str">
            <v>4504051020004</v>
          </cell>
          <cell r="C727">
            <v>0</v>
          </cell>
          <cell r="D727">
            <v>0</v>
          </cell>
          <cell r="E727">
            <v>0</v>
          </cell>
        </row>
        <row r="728">
          <cell r="B728" t="str">
            <v>4504051020005</v>
          </cell>
          <cell r="C728">
            <v>1230</v>
          </cell>
          <cell r="D728">
            <v>1217</v>
          </cell>
          <cell r="E728">
            <v>1230</v>
          </cell>
        </row>
        <row r="729">
          <cell r="B729" t="str">
            <v>4504051020006</v>
          </cell>
          <cell r="C729">
            <v>283274.31</v>
          </cell>
          <cell r="D729">
            <v>280259</v>
          </cell>
          <cell r="E729">
            <v>283275</v>
          </cell>
        </row>
        <row r="730">
          <cell r="B730" t="str">
            <v>4504051020007</v>
          </cell>
          <cell r="C730">
            <v>0</v>
          </cell>
          <cell r="D730">
            <v>0</v>
          </cell>
          <cell r="E730">
            <v>0</v>
          </cell>
        </row>
        <row r="731">
          <cell r="B731" t="str">
            <v>4504051020010</v>
          </cell>
          <cell r="C731">
            <v>0</v>
          </cell>
          <cell r="D731">
            <v>0</v>
          </cell>
          <cell r="E731">
            <v>0</v>
          </cell>
        </row>
        <row r="732">
          <cell r="B732" t="str">
            <v>4504051020011</v>
          </cell>
          <cell r="C732">
            <v>0</v>
          </cell>
          <cell r="D732">
            <v>0</v>
          </cell>
          <cell r="E732">
            <v>0</v>
          </cell>
        </row>
        <row r="733">
          <cell r="B733" t="str">
            <v>4504051020012</v>
          </cell>
          <cell r="C733">
            <v>0</v>
          </cell>
          <cell r="D733">
            <v>0</v>
          </cell>
          <cell r="E733">
            <v>0</v>
          </cell>
        </row>
        <row r="734">
          <cell r="B734" t="str">
            <v>4504051020013</v>
          </cell>
          <cell r="C734">
            <v>34271.11</v>
          </cell>
          <cell r="D734">
            <v>33907</v>
          </cell>
          <cell r="E734">
            <v>34272</v>
          </cell>
        </row>
        <row r="735">
          <cell r="B735" t="str">
            <v>4504051030001</v>
          </cell>
          <cell r="C735">
            <v>57741.36</v>
          </cell>
          <cell r="D735">
            <v>57127</v>
          </cell>
          <cell r="E735">
            <v>57742</v>
          </cell>
        </row>
        <row r="736">
          <cell r="B736" t="str">
            <v>4504051030002</v>
          </cell>
          <cell r="C736">
            <v>239724</v>
          </cell>
          <cell r="D736">
            <v>237171</v>
          </cell>
          <cell r="E736">
            <v>239724</v>
          </cell>
        </row>
        <row r="737">
          <cell r="B737" t="str">
            <v>4504051030003</v>
          </cell>
          <cell r="C737">
            <v>750940.42</v>
          </cell>
          <cell r="D737">
            <v>742945</v>
          </cell>
          <cell r="E737">
            <v>750941</v>
          </cell>
        </row>
        <row r="738">
          <cell r="B738" t="str">
            <v>4504051040001</v>
          </cell>
          <cell r="C738">
            <v>0</v>
          </cell>
          <cell r="D738">
            <v>0</v>
          </cell>
          <cell r="E738">
            <v>0</v>
          </cell>
        </row>
        <row r="739">
          <cell r="B739" t="str">
            <v>4504051040006</v>
          </cell>
          <cell r="C739">
            <v>0</v>
          </cell>
          <cell r="D739">
            <v>0</v>
          </cell>
          <cell r="E739">
            <v>0</v>
          </cell>
        </row>
        <row r="740">
          <cell r="B740" t="str">
            <v>4504051040008</v>
          </cell>
          <cell r="C740">
            <v>0</v>
          </cell>
          <cell r="D740">
            <v>0</v>
          </cell>
          <cell r="E740">
            <v>0</v>
          </cell>
        </row>
        <row r="741">
          <cell r="B741" t="str">
            <v>4701011020002</v>
          </cell>
          <cell r="C741">
            <v>1455393.1199999999</v>
          </cell>
          <cell r="D741">
            <v>1439896</v>
          </cell>
          <cell r="E741">
            <v>1455394</v>
          </cell>
        </row>
        <row r="742">
          <cell r="B742" t="str">
            <v>4701011020004</v>
          </cell>
          <cell r="C742">
            <v>2652</v>
          </cell>
          <cell r="D742">
            <v>2624</v>
          </cell>
          <cell r="E742">
            <v>2652</v>
          </cell>
        </row>
        <row r="743">
          <cell r="B743" t="str">
            <v>4701011020005</v>
          </cell>
          <cell r="C743">
            <v>147.60000000000002</v>
          </cell>
          <cell r="D743">
            <v>146</v>
          </cell>
          <cell r="E743">
            <v>148</v>
          </cell>
        </row>
        <row r="744">
          <cell r="B744" t="str">
            <v>4701011020006</v>
          </cell>
          <cell r="C744">
            <v>48639.43</v>
          </cell>
          <cell r="D744">
            <v>48122</v>
          </cell>
          <cell r="E744">
            <v>48640</v>
          </cell>
        </row>
        <row r="745">
          <cell r="B745" t="str">
            <v>4701011020007</v>
          </cell>
          <cell r="C745">
            <v>0</v>
          </cell>
          <cell r="D745">
            <v>0</v>
          </cell>
          <cell r="E745">
            <v>0</v>
          </cell>
        </row>
        <row r="746">
          <cell r="B746" t="str">
            <v>4701011020010</v>
          </cell>
          <cell r="C746">
            <v>0</v>
          </cell>
          <cell r="D746">
            <v>0</v>
          </cell>
          <cell r="E746">
            <v>0</v>
          </cell>
        </row>
        <row r="747">
          <cell r="B747" t="str">
            <v>4701011020011</v>
          </cell>
          <cell r="C747">
            <v>0</v>
          </cell>
          <cell r="D747">
            <v>0</v>
          </cell>
          <cell r="E747">
            <v>0</v>
          </cell>
        </row>
        <row r="748">
          <cell r="B748" t="str">
            <v>4701011020012</v>
          </cell>
          <cell r="C748">
            <v>178356.96</v>
          </cell>
          <cell r="D748">
            <v>176458</v>
          </cell>
          <cell r="E748">
            <v>178357</v>
          </cell>
        </row>
        <row r="749">
          <cell r="B749" t="str">
            <v>4701011020013</v>
          </cell>
          <cell r="C749">
            <v>4492.08</v>
          </cell>
          <cell r="D749">
            <v>4445</v>
          </cell>
          <cell r="E749">
            <v>4493</v>
          </cell>
        </row>
        <row r="750">
          <cell r="B750" t="str">
            <v>4701011030001</v>
          </cell>
          <cell r="C750">
            <v>11673.48</v>
          </cell>
          <cell r="D750">
            <v>11550</v>
          </cell>
          <cell r="E750">
            <v>11674</v>
          </cell>
        </row>
        <row r="751">
          <cell r="B751" t="str">
            <v>4701011030002</v>
          </cell>
          <cell r="C751">
            <v>45201.599999999999</v>
          </cell>
          <cell r="D751">
            <v>44721</v>
          </cell>
          <cell r="E751">
            <v>45202</v>
          </cell>
        </row>
        <row r="752">
          <cell r="B752" t="str">
            <v>4701011030003</v>
          </cell>
          <cell r="C752">
            <v>120099</v>
          </cell>
          <cell r="D752">
            <v>118820</v>
          </cell>
          <cell r="E752">
            <v>120099</v>
          </cell>
        </row>
        <row r="753">
          <cell r="B753" t="str">
            <v>4701011040001</v>
          </cell>
          <cell r="C753">
            <v>0</v>
          </cell>
          <cell r="D753">
            <v>0</v>
          </cell>
          <cell r="E753">
            <v>0</v>
          </cell>
        </row>
        <row r="754">
          <cell r="B754" t="str">
            <v>4701011040006</v>
          </cell>
          <cell r="C754">
            <v>0</v>
          </cell>
          <cell r="D754">
            <v>0</v>
          </cell>
          <cell r="E754">
            <v>0</v>
          </cell>
        </row>
        <row r="755">
          <cell r="B755" t="str">
            <v>4701011040008</v>
          </cell>
          <cell r="C755">
            <v>0</v>
          </cell>
          <cell r="D755">
            <v>0</v>
          </cell>
          <cell r="E755">
            <v>0</v>
          </cell>
        </row>
        <row r="756">
          <cell r="B756" t="str">
            <v>4701021020002</v>
          </cell>
          <cell r="C756">
            <v>986546.59</v>
          </cell>
          <cell r="D756">
            <v>976042</v>
          </cell>
          <cell r="E756">
            <v>986547</v>
          </cell>
        </row>
        <row r="757">
          <cell r="B757" t="str">
            <v>4701021020004</v>
          </cell>
          <cell r="C757">
            <v>11112</v>
          </cell>
          <cell r="D757">
            <v>10994</v>
          </cell>
          <cell r="E757">
            <v>11112</v>
          </cell>
        </row>
        <row r="758">
          <cell r="B758" t="str">
            <v>4701021020005</v>
          </cell>
          <cell r="C758">
            <v>196.8</v>
          </cell>
          <cell r="D758">
            <v>195</v>
          </cell>
          <cell r="E758">
            <v>197</v>
          </cell>
        </row>
        <row r="759">
          <cell r="B759" t="str">
            <v>4701021020006</v>
          </cell>
          <cell r="C759">
            <v>81825.39</v>
          </cell>
          <cell r="D759">
            <v>80955</v>
          </cell>
          <cell r="E759">
            <v>81826</v>
          </cell>
        </row>
        <row r="760">
          <cell r="B760" t="str">
            <v>4701021020007</v>
          </cell>
          <cell r="C760">
            <v>0</v>
          </cell>
          <cell r="D760">
            <v>0</v>
          </cell>
          <cell r="E760">
            <v>0</v>
          </cell>
        </row>
        <row r="761">
          <cell r="B761" t="str">
            <v>4701021020010</v>
          </cell>
          <cell r="C761">
            <v>0</v>
          </cell>
          <cell r="D761">
            <v>0</v>
          </cell>
          <cell r="E761">
            <v>0</v>
          </cell>
        </row>
        <row r="762">
          <cell r="B762" t="str">
            <v>4701021020011</v>
          </cell>
          <cell r="C762">
            <v>0</v>
          </cell>
          <cell r="D762">
            <v>0</v>
          </cell>
          <cell r="E762">
            <v>0</v>
          </cell>
        </row>
        <row r="763">
          <cell r="B763" t="str">
            <v>4701021020012</v>
          </cell>
          <cell r="C763">
            <v>307512</v>
          </cell>
          <cell r="D763">
            <v>304238</v>
          </cell>
          <cell r="E763">
            <v>307512</v>
          </cell>
        </row>
        <row r="764">
          <cell r="B764" t="str">
            <v>4701021020013</v>
          </cell>
          <cell r="C764">
            <v>5989.44</v>
          </cell>
          <cell r="D764">
            <v>5926</v>
          </cell>
          <cell r="E764">
            <v>5990</v>
          </cell>
        </row>
        <row r="765">
          <cell r="B765" t="str">
            <v>4701021030001</v>
          </cell>
          <cell r="C765">
            <v>19730.82</v>
          </cell>
          <cell r="D765">
            <v>19521</v>
          </cell>
          <cell r="E765">
            <v>19731</v>
          </cell>
        </row>
        <row r="766">
          <cell r="B766" t="str">
            <v>4701021030002</v>
          </cell>
          <cell r="C766">
            <v>63511.199999999997</v>
          </cell>
          <cell r="D766">
            <v>62836</v>
          </cell>
          <cell r="E766">
            <v>63512</v>
          </cell>
        </row>
        <row r="767">
          <cell r="B767" t="str">
            <v>4701021030003</v>
          </cell>
          <cell r="C767">
            <v>217040.31</v>
          </cell>
          <cell r="D767">
            <v>214730</v>
          </cell>
          <cell r="E767">
            <v>217041</v>
          </cell>
        </row>
        <row r="768">
          <cell r="B768" t="str">
            <v>4701021040001</v>
          </cell>
          <cell r="C768">
            <v>0</v>
          </cell>
          <cell r="D768">
            <v>0</v>
          </cell>
          <cell r="E768">
            <v>0</v>
          </cell>
        </row>
        <row r="769">
          <cell r="B769" t="str">
            <v>4701021040006</v>
          </cell>
          <cell r="C769">
            <v>0</v>
          </cell>
          <cell r="D769">
            <v>0</v>
          </cell>
          <cell r="E769">
            <v>0</v>
          </cell>
        </row>
        <row r="770">
          <cell r="B770" t="str">
            <v>4701021040008</v>
          </cell>
          <cell r="C770">
            <v>0</v>
          </cell>
          <cell r="D770">
            <v>0</v>
          </cell>
          <cell r="E770">
            <v>0</v>
          </cell>
        </row>
        <row r="771">
          <cell r="B771" t="str">
            <v>4701031020002</v>
          </cell>
          <cell r="C771">
            <v>291995.71000000002</v>
          </cell>
          <cell r="D771">
            <v>288887</v>
          </cell>
          <cell r="E771">
            <v>291996</v>
          </cell>
        </row>
        <row r="772">
          <cell r="B772" t="str">
            <v>4701031020004</v>
          </cell>
          <cell r="C772">
            <v>0</v>
          </cell>
          <cell r="D772">
            <v>0</v>
          </cell>
          <cell r="E772">
            <v>0</v>
          </cell>
        </row>
        <row r="773">
          <cell r="B773" t="str">
            <v>4701031020005</v>
          </cell>
          <cell r="C773">
            <v>49.2</v>
          </cell>
          <cell r="D773">
            <v>49</v>
          </cell>
          <cell r="E773">
            <v>50</v>
          </cell>
        </row>
        <row r="774">
          <cell r="B774" t="str">
            <v>4701031020006</v>
          </cell>
          <cell r="C774">
            <v>24231.119999999999</v>
          </cell>
          <cell r="D774">
            <v>23974</v>
          </cell>
          <cell r="E774">
            <v>24232</v>
          </cell>
        </row>
        <row r="775">
          <cell r="B775" t="str">
            <v>4701031020007</v>
          </cell>
          <cell r="C775">
            <v>0</v>
          </cell>
          <cell r="D775">
            <v>0</v>
          </cell>
          <cell r="E775">
            <v>0</v>
          </cell>
        </row>
        <row r="776">
          <cell r="B776" t="str">
            <v>4701031020010</v>
          </cell>
          <cell r="C776">
            <v>0</v>
          </cell>
          <cell r="D776">
            <v>0</v>
          </cell>
          <cell r="E776">
            <v>0</v>
          </cell>
        </row>
        <row r="777">
          <cell r="B777" t="str">
            <v>4701031020011</v>
          </cell>
          <cell r="C777">
            <v>0</v>
          </cell>
          <cell r="D777">
            <v>0</v>
          </cell>
          <cell r="E777">
            <v>0</v>
          </cell>
        </row>
        <row r="778">
          <cell r="B778" t="str">
            <v>4701031020012</v>
          </cell>
          <cell r="C778">
            <v>56466</v>
          </cell>
          <cell r="D778">
            <v>55865</v>
          </cell>
          <cell r="E778">
            <v>56466</v>
          </cell>
        </row>
        <row r="779">
          <cell r="B779" t="str">
            <v>4701031020013</v>
          </cell>
          <cell r="C779">
            <v>1497.36</v>
          </cell>
          <cell r="D779">
            <v>1482</v>
          </cell>
          <cell r="E779">
            <v>1498</v>
          </cell>
        </row>
        <row r="780">
          <cell r="B780" t="str">
            <v>4701031030001</v>
          </cell>
          <cell r="C780">
            <v>5839.89</v>
          </cell>
          <cell r="D780">
            <v>5778</v>
          </cell>
          <cell r="E780">
            <v>5840</v>
          </cell>
        </row>
        <row r="781">
          <cell r="B781" t="str">
            <v>4701031030002</v>
          </cell>
          <cell r="C781">
            <v>25725.599999999999</v>
          </cell>
          <cell r="D781">
            <v>25452</v>
          </cell>
          <cell r="E781">
            <v>25726</v>
          </cell>
        </row>
        <row r="782">
          <cell r="B782" t="str">
            <v>4701031030003</v>
          </cell>
          <cell r="C782">
            <v>64239.1</v>
          </cell>
          <cell r="D782">
            <v>63556</v>
          </cell>
          <cell r="E782">
            <v>64240</v>
          </cell>
        </row>
        <row r="783">
          <cell r="B783" t="str">
            <v>4701031040001</v>
          </cell>
          <cell r="C783">
            <v>0</v>
          </cell>
          <cell r="D783">
            <v>0</v>
          </cell>
          <cell r="E783">
            <v>0</v>
          </cell>
        </row>
        <row r="784">
          <cell r="B784" t="str">
            <v>4701031040006</v>
          </cell>
          <cell r="C784">
            <v>0</v>
          </cell>
          <cell r="D784">
            <v>0</v>
          </cell>
          <cell r="E784">
            <v>0</v>
          </cell>
        </row>
        <row r="785">
          <cell r="B785" t="str">
            <v>4701031040008</v>
          </cell>
          <cell r="C785">
            <v>0</v>
          </cell>
          <cell r="D785">
            <v>0</v>
          </cell>
          <cell r="E785">
            <v>0</v>
          </cell>
        </row>
        <row r="786">
          <cell r="B786" t="str">
            <v>4701041020002</v>
          </cell>
          <cell r="C786">
            <v>1397680.8</v>
          </cell>
          <cell r="D786">
            <v>1382798</v>
          </cell>
          <cell r="E786">
            <v>1397681</v>
          </cell>
        </row>
        <row r="787">
          <cell r="B787" t="str">
            <v>4701041020004</v>
          </cell>
          <cell r="C787">
            <v>11112</v>
          </cell>
          <cell r="D787">
            <v>10994</v>
          </cell>
          <cell r="E787">
            <v>11112</v>
          </cell>
        </row>
        <row r="788">
          <cell r="B788" t="str">
            <v>4701041020005</v>
          </cell>
          <cell r="C788">
            <v>246</v>
          </cell>
          <cell r="D788">
            <v>243</v>
          </cell>
          <cell r="E788">
            <v>246</v>
          </cell>
        </row>
        <row r="789">
          <cell r="B789" t="str">
            <v>4701041020006</v>
          </cell>
          <cell r="C789">
            <v>116473.4</v>
          </cell>
          <cell r="D789">
            <v>115234</v>
          </cell>
          <cell r="E789">
            <v>116474</v>
          </cell>
        </row>
        <row r="790">
          <cell r="B790" t="str">
            <v>4701041020007</v>
          </cell>
          <cell r="C790">
            <v>0</v>
          </cell>
          <cell r="D790">
            <v>0</v>
          </cell>
          <cell r="E790">
            <v>0</v>
          </cell>
        </row>
        <row r="791">
          <cell r="B791" t="str">
            <v>4701041020010</v>
          </cell>
          <cell r="C791">
            <v>0</v>
          </cell>
          <cell r="D791">
            <v>0</v>
          </cell>
          <cell r="E791">
            <v>0</v>
          </cell>
        </row>
        <row r="792">
          <cell r="B792" t="str">
            <v>4701041020011</v>
          </cell>
          <cell r="C792">
            <v>0</v>
          </cell>
          <cell r="D792">
            <v>0</v>
          </cell>
          <cell r="E792">
            <v>0</v>
          </cell>
        </row>
        <row r="793">
          <cell r="B793" t="str">
            <v>4701041020012</v>
          </cell>
          <cell r="C793">
            <v>194600.63999999998</v>
          </cell>
          <cell r="D793">
            <v>192529</v>
          </cell>
          <cell r="E793">
            <v>194601</v>
          </cell>
        </row>
        <row r="794">
          <cell r="B794" t="str">
            <v>4701041020013</v>
          </cell>
          <cell r="C794">
            <v>7486.8</v>
          </cell>
          <cell r="D794">
            <v>7407</v>
          </cell>
          <cell r="E794">
            <v>7487</v>
          </cell>
        </row>
        <row r="795">
          <cell r="B795" t="str">
            <v>4701041030001</v>
          </cell>
          <cell r="C795">
            <v>27953.64</v>
          </cell>
          <cell r="D795">
            <v>27656</v>
          </cell>
          <cell r="E795">
            <v>27954</v>
          </cell>
        </row>
        <row r="796">
          <cell r="B796" t="str">
            <v>4701041030002</v>
          </cell>
          <cell r="C796">
            <v>94788</v>
          </cell>
          <cell r="D796">
            <v>93779</v>
          </cell>
          <cell r="E796">
            <v>94788</v>
          </cell>
        </row>
        <row r="797">
          <cell r="B797" t="str">
            <v>4701041030003</v>
          </cell>
          <cell r="C797">
            <v>307489.91999999998</v>
          </cell>
          <cell r="D797">
            <v>304216</v>
          </cell>
          <cell r="E797">
            <v>307490</v>
          </cell>
        </row>
        <row r="798">
          <cell r="B798" t="str">
            <v>4701041040001</v>
          </cell>
          <cell r="C798">
            <v>0</v>
          </cell>
          <cell r="D798">
            <v>0</v>
          </cell>
          <cell r="E798">
            <v>0</v>
          </cell>
        </row>
        <row r="799">
          <cell r="B799" t="str">
            <v>4701041040006</v>
          </cell>
          <cell r="C799">
            <v>0</v>
          </cell>
          <cell r="D799">
            <v>0</v>
          </cell>
          <cell r="E799">
            <v>0</v>
          </cell>
        </row>
        <row r="800">
          <cell r="B800" t="str">
            <v>4701041040008</v>
          </cell>
          <cell r="C800">
            <v>0</v>
          </cell>
          <cell r="D800">
            <v>0</v>
          </cell>
          <cell r="E800">
            <v>0</v>
          </cell>
        </row>
        <row r="801">
          <cell r="B801" t="str">
            <v>4701051020002</v>
          </cell>
          <cell r="C801">
            <v>2274338.54</v>
          </cell>
          <cell r="D801">
            <v>2250121</v>
          </cell>
          <cell r="E801">
            <v>2274339</v>
          </cell>
        </row>
        <row r="802">
          <cell r="B802" t="str">
            <v>4701051020004</v>
          </cell>
          <cell r="C802">
            <v>16668</v>
          </cell>
          <cell r="D802">
            <v>16491</v>
          </cell>
          <cell r="E802">
            <v>16668</v>
          </cell>
        </row>
        <row r="803">
          <cell r="B803" t="str">
            <v>4701051020005</v>
          </cell>
          <cell r="C803">
            <v>442.79999999999995</v>
          </cell>
          <cell r="D803">
            <v>438</v>
          </cell>
          <cell r="E803">
            <v>443</v>
          </cell>
        </row>
        <row r="804">
          <cell r="B804" t="str">
            <v>4701051020006</v>
          </cell>
          <cell r="C804">
            <v>187310.02</v>
          </cell>
          <cell r="D804">
            <v>185316</v>
          </cell>
          <cell r="E804">
            <v>187311</v>
          </cell>
        </row>
        <row r="805">
          <cell r="B805" t="str">
            <v>4701051020007</v>
          </cell>
          <cell r="C805">
            <v>0</v>
          </cell>
          <cell r="D805">
            <v>0</v>
          </cell>
          <cell r="E805">
            <v>0</v>
          </cell>
        </row>
        <row r="806">
          <cell r="B806" t="str">
            <v>4701051020010</v>
          </cell>
          <cell r="C806">
            <v>0</v>
          </cell>
          <cell r="D806">
            <v>0</v>
          </cell>
          <cell r="E806">
            <v>0</v>
          </cell>
        </row>
        <row r="807">
          <cell r="B807" t="str">
            <v>4701051020011</v>
          </cell>
          <cell r="C807">
            <v>0</v>
          </cell>
          <cell r="D807">
            <v>0</v>
          </cell>
          <cell r="E807">
            <v>0</v>
          </cell>
        </row>
        <row r="808">
          <cell r="B808" t="str">
            <v>4701051020012</v>
          </cell>
          <cell r="C808">
            <v>330408.96000000002</v>
          </cell>
          <cell r="D808">
            <v>326891</v>
          </cell>
          <cell r="E808">
            <v>330409</v>
          </cell>
        </row>
        <row r="809">
          <cell r="B809" t="str">
            <v>4701051020013</v>
          </cell>
          <cell r="C809">
            <v>13476.24</v>
          </cell>
          <cell r="D809">
            <v>13333</v>
          </cell>
          <cell r="E809">
            <v>13477</v>
          </cell>
        </row>
        <row r="810">
          <cell r="B810" t="str">
            <v>4701051030001</v>
          </cell>
          <cell r="C810">
            <v>91949.1</v>
          </cell>
          <cell r="D810">
            <v>90971</v>
          </cell>
          <cell r="E810">
            <v>91950</v>
          </cell>
        </row>
        <row r="811">
          <cell r="B811" t="str">
            <v>4701051030002</v>
          </cell>
          <cell r="C811">
            <v>91130.4</v>
          </cell>
          <cell r="D811">
            <v>90161</v>
          </cell>
          <cell r="E811">
            <v>91131</v>
          </cell>
        </row>
        <row r="812">
          <cell r="B812" t="str">
            <v>4701051030003</v>
          </cell>
          <cell r="C812">
            <v>462189</v>
          </cell>
          <cell r="D812">
            <v>457267</v>
          </cell>
          <cell r="E812">
            <v>462189</v>
          </cell>
        </row>
        <row r="813">
          <cell r="B813" t="str">
            <v>4701051040001</v>
          </cell>
          <cell r="C813">
            <v>0</v>
          </cell>
          <cell r="D813">
            <v>0</v>
          </cell>
          <cell r="E813">
            <v>0</v>
          </cell>
        </row>
        <row r="814">
          <cell r="B814" t="str">
            <v>4701051040006</v>
          </cell>
          <cell r="C814">
            <v>0</v>
          </cell>
          <cell r="D814">
            <v>0</v>
          </cell>
          <cell r="E814">
            <v>0</v>
          </cell>
        </row>
        <row r="815">
          <cell r="B815" t="str">
            <v>4701051040008</v>
          </cell>
          <cell r="C815">
            <v>0</v>
          </cell>
          <cell r="D815">
            <v>0</v>
          </cell>
          <cell r="E815">
            <v>0</v>
          </cell>
        </row>
        <row r="816">
          <cell r="B816" t="str">
            <v>4701061020002</v>
          </cell>
          <cell r="C816">
            <v>587675.19999999995</v>
          </cell>
          <cell r="D816">
            <v>581418</v>
          </cell>
          <cell r="E816">
            <v>587676</v>
          </cell>
        </row>
        <row r="817">
          <cell r="B817" t="str">
            <v>4701061020004</v>
          </cell>
          <cell r="C817">
            <v>5556</v>
          </cell>
          <cell r="D817">
            <v>5497</v>
          </cell>
          <cell r="E817">
            <v>5556</v>
          </cell>
        </row>
        <row r="818">
          <cell r="B818" t="str">
            <v>4701061020005</v>
          </cell>
          <cell r="C818">
            <v>98.4</v>
          </cell>
          <cell r="D818">
            <v>98</v>
          </cell>
          <cell r="E818">
            <v>99</v>
          </cell>
        </row>
        <row r="819">
          <cell r="B819" t="str">
            <v>4701061020006</v>
          </cell>
          <cell r="C819">
            <v>48751.89</v>
          </cell>
          <cell r="D819">
            <v>48233</v>
          </cell>
          <cell r="E819">
            <v>48752</v>
          </cell>
        </row>
        <row r="820">
          <cell r="B820" t="str">
            <v>4701061020007</v>
          </cell>
          <cell r="C820">
            <v>0</v>
          </cell>
          <cell r="D820">
            <v>0</v>
          </cell>
          <cell r="E820">
            <v>0</v>
          </cell>
        </row>
        <row r="821">
          <cell r="B821" t="str">
            <v>4701061020010</v>
          </cell>
          <cell r="C821">
            <v>0</v>
          </cell>
          <cell r="D821">
            <v>0</v>
          </cell>
          <cell r="E821">
            <v>0</v>
          </cell>
        </row>
        <row r="822">
          <cell r="B822" t="str">
            <v>4701061020011</v>
          </cell>
          <cell r="C822">
            <v>0</v>
          </cell>
          <cell r="D822">
            <v>0</v>
          </cell>
          <cell r="E822">
            <v>0</v>
          </cell>
        </row>
        <row r="823">
          <cell r="B823" t="str">
            <v>4701061020012</v>
          </cell>
          <cell r="C823">
            <v>176951.04000000001</v>
          </cell>
          <cell r="D823">
            <v>175068</v>
          </cell>
          <cell r="E823">
            <v>176952</v>
          </cell>
        </row>
        <row r="824">
          <cell r="B824" t="str">
            <v>4701061020013</v>
          </cell>
          <cell r="C824">
            <v>2994.72</v>
          </cell>
          <cell r="D824">
            <v>2963</v>
          </cell>
          <cell r="E824">
            <v>2995</v>
          </cell>
        </row>
        <row r="825">
          <cell r="B825" t="str">
            <v>4701061030001</v>
          </cell>
          <cell r="C825">
            <v>11753.52</v>
          </cell>
          <cell r="D825">
            <v>11629</v>
          </cell>
          <cell r="E825">
            <v>11754</v>
          </cell>
        </row>
        <row r="826">
          <cell r="B826" t="str">
            <v>4701061030002</v>
          </cell>
          <cell r="C826">
            <v>11923.2</v>
          </cell>
          <cell r="D826">
            <v>11797</v>
          </cell>
          <cell r="E826">
            <v>11924</v>
          </cell>
        </row>
        <row r="827">
          <cell r="B827" t="str">
            <v>4701061030003</v>
          </cell>
          <cell r="C827">
            <v>129288.48</v>
          </cell>
          <cell r="D827">
            <v>127912</v>
          </cell>
          <cell r="E827">
            <v>129289</v>
          </cell>
        </row>
        <row r="828">
          <cell r="B828" t="str">
            <v>4701061040001</v>
          </cell>
          <cell r="C828">
            <v>0</v>
          </cell>
          <cell r="D828">
            <v>0</v>
          </cell>
          <cell r="E828">
            <v>0</v>
          </cell>
        </row>
        <row r="829">
          <cell r="B829" t="str">
            <v>4701061040006</v>
          </cell>
          <cell r="C829">
            <v>0</v>
          </cell>
          <cell r="D829">
            <v>0</v>
          </cell>
          <cell r="E829">
            <v>0</v>
          </cell>
        </row>
        <row r="830">
          <cell r="B830" t="str">
            <v>4701061040008</v>
          </cell>
          <cell r="C830">
            <v>0</v>
          </cell>
          <cell r="D830">
            <v>0</v>
          </cell>
          <cell r="E830">
            <v>0</v>
          </cell>
        </row>
        <row r="831">
          <cell r="B831" t="str">
            <v>4701071020002</v>
          </cell>
          <cell r="C831">
            <v>2043550.6</v>
          </cell>
          <cell r="D831">
            <v>2021791</v>
          </cell>
          <cell r="E831">
            <v>2043551</v>
          </cell>
        </row>
        <row r="832">
          <cell r="B832" t="str">
            <v>4701071020004</v>
          </cell>
          <cell r="C832">
            <v>15660</v>
          </cell>
          <cell r="D832">
            <v>15493</v>
          </cell>
          <cell r="E832">
            <v>15660</v>
          </cell>
        </row>
        <row r="833">
          <cell r="B833" t="str">
            <v>4701071020005</v>
          </cell>
          <cell r="C833">
            <v>442.8</v>
          </cell>
          <cell r="D833">
            <v>438</v>
          </cell>
          <cell r="E833">
            <v>443</v>
          </cell>
        </row>
        <row r="834">
          <cell r="B834" t="str">
            <v>4701071020006</v>
          </cell>
          <cell r="C834">
            <v>153619.01999999999</v>
          </cell>
          <cell r="D834">
            <v>151984</v>
          </cell>
          <cell r="E834">
            <v>153620</v>
          </cell>
        </row>
        <row r="835">
          <cell r="B835" t="str">
            <v>4701071020007</v>
          </cell>
          <cell r="C835">
            <v>0</v>
          </cell>
          <cell r="D835">
            <v>0</v>
          </cell>
          <cell r="E835">
            <v>0</v>
          </cell>
        </row>
        <row r="836">
          <cell r="B836" t="str">
            <v>4701071020010</v>
          </cell>
          <cell r="C836">
            <v>0</v>
          </cell>
          <cell r="D836">
            <v>0</v>
          </cell>
          <cell r="E836">
            <v>0</v>
          </cell>
        </row>
        <row r="837">
          <cell r="B837" t="str">
            <v>4701071020011</v>
          </cell>
          <cell r="C837">
            <v>0</v>
          </cell>
          <cell r="D837">
            <v>0</v>
          </cell>
          <cell r="E837">
            <v>0</v>
          </cell>
        </row>
        <row r="838">
          <cell r="B838" t="str">
            <v>4701071020012</v>
          </cell>
          <cell r="C838">
            <v>0</v>
          </cell>
          <cell r="D838">
            <v>0</v>
          </cell>
          <cell r="E838">
            <v>0</v>
          </cell>
        </row>
        <row r="839">
          <cell r="B839" t="str">
            <v>4701071020013</v>
          </cell>
          <cell r="C839">
            <v>13476.24</v>
          </cell>
          <cell r="D839">
            <v>13333</v>
          </cell>
          <cell r="E839">
            <v>13477</v>
          </cell>
        </row>
        <row r="840">
          <cell r="B840" t="str">
            <v>4701071030001</v>
          </cell>
          <cell r="C840">
            <v>36985.800000000003</v>
          </cell>
          <cell r="D840">
            <v>36592</v>
          </cell>
          <cell r="E840">
            <v>36986</v>
          </cell>
        </row>
        <row r="841">
          <cell r="B841" t="str">
            <v>4701071030002</v>
          </cell>
          <cell r="C841">
            <v>152748</v>
          </cell>
          <cell r="D841">
            <v>151121</v>
          </cell>
          <cell r="E841">
            <v>152748</v>
          </cell>
        </row>
        <row r="842">
          <cell r="B842" t="str">
            <v>4701071030003</v>
          </cell>
          <cell r="C842">
            <v>406842.64</v>
          </cell>
          <cell r="D842">
            <v>402511</v>
          </cell>
          <cell r="E842">
            <v>406843</v>
          </cell>
        </row>
        <row r="843">
          <cell r="B843" t="str">
            <v>4701071040001</v>
          </cell>
          <cell r="C843">
            <v>0</v>
          </cell>
          <cell r="D843">
            <v>0</v>
          </cell>
          <cell r="E843">
            <v>0</v>
          </cell>
        </row>
        <row r="844">
          <cell r="B844" t="str">
            <v>4701071040006</v>
          </cell>
          <cell r="C844">
            <v>0</v>
          </cell>
          <cell r="D844">
            <v>0</v>
          </cell>
          <cell r="E844">
            <v>0</v>
          </cell>
        </row>
        <row r="845">
          <cell r="B845" t="str">
            <v>4701071040008</v>
          </cell>
          <cell r="C845">
            <v>0</v>
          </cell>
          <cell r="D845">
            <v>0</v>
          </cell>
          <cell r="E845">
            <v>0</v>
          </cell>
        </row>
        <row r="846">
          <cell r="B846" t="str">
            <v>4701081020002</v>
          </cell>
          <cell r="C846">
            <v>1148313.9100000001</v>
          </cell>
          <cell r="D846">
            <v>1136086</v>
          </cell>
          <cell r="E846">
            <v>1148314</v>
          </cell>
        </row>
        <row r="847">
          <cell r="B847" t="str">
            <v>4701081020004</v>
          </cell>
          <cell r="C847">
            <v>5556</v>
          </cell>
          <cell r="D847">
            <v>5497</v>
          </cell>
          <cell r="E847">
            <v>5556</v>
          </cell>
        </row>
        <row r="848">
          <cell r="B848" t="str">
            <v>4701081020005</v>
          </cell>
          <cell r="C848">
            <v>246</v>
          </cell>
          <cell r="D848">
            <v>243</v>
          </cell>
          <cell r="E848">
            <v>246</v>
          </cell>
        </row>
        <row r="849">
          <cell r="B849" t="str">
            <v>4701081020006</v>
          </cell>
          <cell r="C849">
            <v>55181.55</v>
          </cell>
          <cell r="D849">
            <v>54594</v>
          </cell>
          <cell r="E849">
            <v>55182</v>
          </cell>
        </row>
        <row r="850">
          <cell r="B850" t="str">
            <v>4701081020007</v>
          </cell>
          <cell r="C850">
            <v>0</v>
          </cell>
          <cell r="D850">
            <v>0</v>
          </cell>
          <cell r="E850">
            <v>0</v>
          </cell>
        </row>
        <row r="851">
          <cell r="B851" t="str">
            <v>4701081020010</v>
          </cell>
          <cell r="C851">
            <v>0</v>
          </cell>
          <cell r="D851">
            <v>0</v>
          </cell>
          <cell r="E851">
            <v>0</v>
          </cell>
        </row>
        <row r="852">
          <cell r="B852" t="str">
            <v>4701081020011</v>
          </cell>
          <cell r="C852">
            <v>0</v>
          </cell>
          <cell r="D852">
            <v>0</v>
          </cell>
          <cell r="E852">
            <v>0</v>
          </cell>
        </row>
        <row r="853">
          <cell r="B853" t="str">
            <v>4701081020012</v>
          </cell>
          <cell r="C853">
            <v>151200</v>
          </cell>
          <cell r="D853">
            <v>149590</v>
          </cell>
          <cell r="E853">
            <v>151200</v>
          </cell>
        </row>
        <row r="854">
          <cell r="B854" t="str">
            <v>4701081020013</v>
          </cell>
          <cell r="C854">
            <v>6991.24</v>
          </cell>
          <cell r="D854">
            <v>6918</v>
          </cell>
          <cell r="E854">
            <v>6992</v>
          </cell>
        </row>
        <row r="855">
          <cell r="B855" t="str">
            <v>4701081030001</v>
          </cell>
          <cell r="C855">
            <v>13269.81</v>
          </cell>
          <cell r="D855">
            <v>13129</v>
          </cell>
          <cell r="E855">
            <v>13270</v>
          </cell>
        </row>
        <row r="856">
          <cell r="B856" t="str">
            <v>4701081030002</v>
          </cell>
          <cell r="C856">
            <v>85204.800000000003</v>
          </cell>
          <cell r="D856">
            <v>84298</v>
          </cell>
          <cell r="E856">
            <v>85205</v>
          </cell>
        </row>
        <row r="857">
          <cell r="B857" t="str">
            <v>4701081030003</v>
          </cell>
          <cell r="C857">
            <v>145967.82999999999</v>
          </cell>
          <cell r="D857">
            <v>144414</v>
          </cell>
          <cell r="E857">
            <v>145968</v>
          </cell>
        </row>
        <row r="858">
          <cell r="B858" t="str">
            <v>4701081040001</v>
          </cell>
          <cell r="C858">
            <v>0</v>
          </cell>
          <cell r="D858">
            <v>0</v>
          </cell>
          <cell r="E858">
            <v>0</v>
          </cell>
        </row>
        <row r="859">
          <cell r="B859" t="str">
            <v>4701081040006</v>
          </cell>
          <cell r="C859">
            <v>0</v>
          </cell>
          <cell r="D859">
            <v>0</v>
          </cell>
          <cell r="E859">
            <v>0</v>
          </cell>
        </row>
        <row r="860">
          <cell r="B860" t="str">
            <v>4701081040008</v>
          </cell>
          <cell r="C860">
            <v>0</v>
          </cell>
          <cell r="D860">
            <v>0</v>
          </cell>
          <cell r="E860">
            <v>0</v>
          </cell>
        </row>
        <row r="861">
          <cell r="B861" t="str">
            <v>4701091020002</v>
          </cell>
          <cell r="C861">
            <v>1430427.5999999999</v>
          </cell>
          <cell r="D861">
            <v>1415196</v>
          </cell>
          <cell r="E861">
            <v>1430428</v>
          </cell>
        </row>
        <row r="862">
          <cell r="B862" t="str">
            <v>4701091020004</v>
          </cell>
          <cell r="C862">
            <v>11112</v>
          </cell>
          <cell r="D862">
            <v>10994</v>
          </cell>
          <cell r="E862">
            <v>11112</v>
          </cell>
        </row>
        <row r="863">
          <cell r="B863" t="str">
            <v>4701091020005</v>
          </cell>
          <cell r="C863">
            <v>196.8</v>
          </cell>
          <cell r="D863">
            <v>195</v>
          </cell>
          <cell r="E863">
            <v>197</v>
          </cell>
        </row>
        <row r="864">
          <cell r="B864" t="str">
            <v>4701091020006</v>
          </cell>
          <cell r="C864">
            <v>78320.899999999994</v>
          </cell>
          <cell r="D864">
            <v>77487</v>
          </cell>
          <cell r="E864">
            <v>78321</v>
          </cell>
        </row>
        <row r="865">
          <cell r="B865" t="str">
            <v>4701091020007</v>
          </cell>
          <cell r="C865">
            <v>0</v>
          </cell>
          <cell r="D865">
            <v>0</v>
          </cell>
          <cell r="E865">
            <v>0</v>
          </cell>
        </row>
        <row r="866">
          <cell r="B866" t="str">
            <v>4701091020010</v>
          </cell>
          <cell r="C866">
            <v>0</v>
          </cell>
          <cell r="D866">
            <v>0</v>
          </cell>
          <cell r="E866">
            <v>0</v>
          </cell>
        </row>
        <row r="867">
          <cell r="B867" t="str">
            <v>4701091020011</v>
          </cell>
          <cell r="C867">
            <v>0</v>
          </cell>
          <cell r="D867">
            <v>0</v>
          </cell>
          <cell r="E867">
            <v>0</v>
          </cell>
        </row>
        <row r="868">
          <cell r="B868" t="str">
            <v>4701091020012</v>
          </cell>
          <cell r="C868">
            <v>488036.4</v>
          </cell>
          <cell r="D868">
            <v>482840</v>
          </cell>
          <cell r="E868">
            <v>488037</v>
          </cell>
        </row>
        <row r="869">
          <cell r="B869" t="str">
            <v>4701091020013</v>
          </cell>
          <cell r="C869">
            <v>5989.44</v>
          </cell>
          <cell r="D869">
            <v>5926</v>
          </cell>
          <cell r="E869">
            <v>5990</v>
          </cell>
        </row>
        <row r="870">
          <cell r="B870" t="str">
            <v>4701091030001</v>
          </cell>
          <cell r="C870">
            <v>18797.04</v>
          </cell>
          <cell r="D870">
            <v>18598</v>
          </cell>
          <cell r="E870">
            <v>18798</v>
          </cell>
        </row>
        <row r="871">
          <cell r="B871" t="str">
            <v>4701091030002</v>
          </cell>
          <cell r="C871">
            <v>60026.400000000001</v>
          </cell>
          <cell r="D871">
            <v>59388</v>
          </cell>
          <cell r="E871">
            <v>60027</v>
          </cell>
        </row>
        <row r="872">
          <cell r="B872" t="str">
            <v>4701091030003</v>
          </cell>
          <cell r="C872">
            <v>257701.44</v>
          </cell>
          <cell r="D872">
            <v>254958</v>
          </cell>
          <cell r="E872">
            <v>257702</v>
          </cell>
        </row>
        <row r="873">
          <cell r="B873" t="str">
            <v>4701091040001</v>
          </cell>
          <cell r="C873">
            <v>0</v>
          </cell>
          <cell r="D873">
            <v>0</v>
          </cell>
          <cell r="E873">
            <v>0</v>
          </cell>
        </row>
        <row r="874">
          <cell r="B874" t="str">
            <v>4701091040006</v>
          </cell>
          <cell r="C874">
            <v>0</v>
          </cell>
          <cell r="D874">
            <v>0</v>
          </cell>
          <cell r="E874">
            <v>0</v>
          </cell>
        </row>
        <row r="875">
          <cell r="B875" t="str">
            <v>4701091040008</v>
          </cell>
          <cell r="C875">
            <v>0</v>
          </cell>
          <cell r="D875">
            <v>0</v>
          </cell>
          <cell r="E875">
            <v>0</v>
          </cell>
        </row>
        <row r="876">
          <cell r="B876" t="str">
            <v>4701101020002</v>
          </cell>
          <cell r="C876">
            <v>696936.95999999996</v>
          </cell>
          <cell r="D876">
            <v>689516</v>
          </cell>
          <cell r="E876">
            <v>696937</v>
          </cell>
        </row>
        <row r="877">
          <cell r="B877" t="str">
            <v>4701101020004</v>
          </cell>
          <cell r="C877">
            <v>3564</v>
          </cell>
          <cell r="D877">
            <v>3526</v>
          </cell>
          <cell r="E877">
            <v>3564</v>
          </cell>
        </row>
        <row r="878">
          <cell r="B878" t="str">
            <v>4701101020005</v>
          </cell>
          <cell r="C878">
            <v>98.4</v>
          </cell>
          <cell r="D878">
            <v>98</v>
          </cell>
          <cell r="E878">
            <v>99</v>
          </cell>
        </row>
        <row r="879">
          <cell r="B879" t="str">
            <v>4701101020006</v>
          </cell>
          <cell r="C879">
            <v>58078.080000000002</v>
          </cell>
          <cell r="D879">
            <v>57461</v>
          </cell>
          <cell r="E879">
            <v>58079</v>
          </cell>
        </row>
        <row r="880">
          <cell r="B880" t="str">
            <v>4701101020007</v>
          </cell>
          <cell r="C880">
            <v>0</v>
          </cell>
          <cell r="D880">
            <v>0</v>
          </cell>
          <cell r="E880">
            <v>0</v>
          </cell>
        </row>
        <row r="881">
          <cell r="B881" t="str">
            <v>4701101020010</v>
          </cell>
          <cell r="C881">
            <v>0</v>
          </cell>
          <cell r="D881">
            <v>0</v>
          </cell>
          <cell r="E881">
            <v>0</v>
          </cell>
        </row>
        <row r="882">
          <cell r="B882" t="str">
            <v>4701101020011</v>
          </cell>
          <cell r="C882">
            <v>0</v>
          </cell>
          <cell r="D882">
            <v>0</v>
          </cell>
          <cell r="E882">
            <v>0</v>
          </cell>
        </row>
        <row r="883">
          <cell r="B883" t="str">
            <v>4701101020012</v>
          </cell>
          <cell r="C883">
            <v>192694.44</v>
          </cell>
          <cell r="D883">
            <v>190643</v>
          </cell>
          <cell r="E883">
            <v>192695</v>
          </cell>
        </row>
        <row r="884">
          <cell r="B884" t="str">
            <v>4701101020013</v>
          </cell>
          <cell r="C884">
            <v>2994.72</v>
          </cell>
          <cell r="D884">
            <v>2963</v>
          </cell>
          <cell r="E884">
            <v>2995</v>
          </cell>
        </row>
        <row r="885">
          <cell r="B885" t="str">
            <v>4701101030001</v>
          </cell>
          <cell r="C885">
            <v>13938.72</v>
          </cell>
          <cell r="D885">
            <v>13791</v>
          </cell>
          <cell r="E885">
            <v>13939</v>
          </cell>
        </row>
        <row r="886">
          <cell r="B886" t="str">
            <v>4701101030002</v>
          </cell>
          <cell r="C886">
            <v>58267.199999999997</v>
          </cell>
          <cell r="D886">
            <v>57648</v>
          </cell>
          <cell r="E886">
            <v>58268</v>
          </cell>
        </row>
        <row r="887">
          <cell r="B887" t="str">
            <v>4701101030003</v>
          </cell>
          <cell r="C887">
            <v>153326.04</v>
          </cell>
          <cell r="D887">
            <v>151694</v>
          </cell>
          <cell r="E887">
            <v>153327</v>
          </cell>
        </row>
        <row r="888">
          <cell r="B888" t="str">
            <v>4701101040001</v>
          </cell>
          <cell r="C888">
            <v>0</v>
          </cell>
          <cell r="D888">
            <v>0</v>
          </cell>
          <cell r="E888">
            <v>0</v>
          </cell>
        </row>
        <row r="889">
          <cell r="B889" t="str">
            <v>4701101040006</v>
          </cell>
          <cell r="C889">
            <v>0</v>
          </cell>
          <cell r="D889">
            <v>0</v>
          </cell>
          <cell r="E889">
            <v>0</v>
          </cell>
        </row>
        <row r="890">
          <cell r="B890" t="str">
            <v>4701101040008</v>
          </cell>
          <cell r="C890">
            <v>0</v>
          </cell>
          <cell r="D890">
            <v>0</v>
          </cell>
          <cell r="E890">
            <v>0</v>
          </cell>
        </row>
        <row r="891">
          <cell r="B891" t="str">
            <v>4601011020002</v>
          </cell>
          <cell r="C891">
            <v>1132419.6599999999</v>
          </cell>
          <cell r="D891">
            <v>1120362</v>
          </cell>
          <cell r="E891">
            <v>1132420</v>
          </cell>
        </row>
        <row r="892">
          <cell r="B892" t="str">
            <v>4601011020004</v>
          </cell>
          <cell r="C892">
            <v>11112</v>
          </cell>
          <cell r="D892">
            <v>10994</v>
          </cell>
          <cell r="E892">
            <v>11112</v>
          </cell>
        </row>
        <row r="893">
          <cell r="B893" t="str">
            <v>4601011020005</v>
          </cell>
          <cell r="C893">
            <v>196.8</v>
          </cell>
          <cell r="D893">
            <v>195</v>
          </cell>
          <cell r="E893">
            <v>197</v>
          </cell>
        </row>
        <row r="894">
          <cell r="B894" t="str">
            <v>4601011020006</v>
          </cell>
          <cell r="C894">
            <v>43982.7</v>
          </cell>
          <cell r="D894">
            <v>43515</v>
          </cell>
          <cell r="E894">
            <v>43983</v>
          </cell>
        </row>
        <row r="895">
          <cell r="B895" t="str">
            <v>4601011020007</v>
          </cell>
          <cell r="C895">
            <v>0</v>
          </cell>
          <cell r="D895">
            <v>0</v>
          </cell>
          <cell r="E895">
            <v>0</v>
          </cell>
        </row>
        <row r="896">
          <cell r="B896" t="str">
            <v>4601011020010</v>
          </cell>
          <cell r="C896">
            <v>0</v>
          </cell>
          <cell r="D896">
            <v>0</v>
          </cell>
          <cell r="E896">
            <v>0</v>
          </cell>
        </row>
        <row r="897">
          <cell r="B897" t="str">
            <v>4601011020011</v>
          </cell>
          <cell r="C897">
            <v>0</v>
          </cell>
          <cell r="D897">
            <v>0</v>
          </cell>
          <cell r="E897">
            <v>0</v>
          </cell>
        </row>
        <row r="898">
          <cell r="B898" t="str">
            <v>4601011020012</v>
          </cell>
          <cell r="C898">
            <v>114000</v>
          </cell>
          <cell r="D898">
            <v>112786</v>
          </cell>
          <cell r="E898">
            <v>114000</v>
          </cell>
        </row>
        <row r="899">
          <cell r="B899" t="str">
            <v>4601011020013</v>
          </cell>
          <cell r="C899">
            <v>5989.44</v>
          </cell>
          <cell r="D899">
            <v>5926</v>
          </cell>
          <cell r="E899">
            <v>5990</v>
          </cell>
        </row>
        <row r="900">
          <cell r="B900" t="str">
            <v>4601011030001</v>
          </cell>
          <cell r="C900">
            <v>21301.29</v>
          </cell>
          <cell r="D900">
            <v>21075</v>
          </cell>
          <cell r="E900">
            <v>21302</v>
          </cell>
        </row>
        <row r="901">
          <cell r="B901" t="str">
            <v>4601011030002</v>
          </cell>
          <cell r="C901">
            <v>72972</v>
          </cell>
          <cell r="D901">
            <v>72195</v>
          </cell>
          <cell r="E901">
            <v>72972</v>
          </cell>
        </row>
        <row r="902">
          <cell r="B902" t="str">
            <v>4601011030003</v>
          </cell>
          <cell r="C902">
            <v>234314.61</v>
          </cell>
          <cell r="D902">
            <v>231820</v>
          </cell>
          <cell r="E902">
            <v>234315</v>
          </cell>
        </row>
        <row r="903">
          <cell r="B903" t="str">
            <v>4601011040001</v>
          </cell>
          <cell r="C903">
            <v>0</v>
          </cell>
          <cell r="D903">
            <v>0</v>
          </cell>
          <cell r="E903">
            <v>0</v>
          </cell>
        </row>
        <row r="904">
          <cell r="B904" t="str">
            <v>4601011040006</v>
          </cell>
          <cell r="C904">
            <v>0</v>
          </cell>
          <cell r="D904">
            <v>0</v>
          </cell>
          <cell r="E904">
            <v>0</v>
          </cell>
        </row>
        <row r="905">
          <cell r="B905" t="str">
            <v>4601011040008</v>
          </cell>
          <cell r="C905">
            <v>0</v>
          </cell>
          <cell r="D905">
            <v>0</v>
          </cell>
          <cell r="E905">
            <v>0</v>
          </cell>
        </row>
        <row r="906">
          <cell r="B906" t="str">
            <v>4802011020002</v>
          </cell>
          <cell r="C906">
            <v>1113566.28</v>
          </cell>
          <cell r="D906">
            <v>1101709</v>
          </cell>
          <cell r="E906">
            <v>1113567</v>
          </cell>
        </row>
        <row r="907">
          <cell r="B907" t="str">
            <v>4802011020004</v>
          </cell>
          <cell r="C907">
            <v>14652</v>
          </cell>
          <cell r="D907">
            <v>14496</v>
          </cell>
          <cell r="E907">
            <v>14652</v>
          </cell>
        </row>
        <row r="908">
          <cell r="B908" t="str">
            <v>4802011020005</v>
          </cell>
          <cell r="C908">
            <v>196.8</v>
          </cell>
          <cell r="D908">
            <v>195</v>
          </cell>
          <cell r="E908">
            <v>197</v>
          </cell>
        </row>
        <row r="909">
          <cell r="B909" t="str">
            <v>4802011020006</v>
          </cell>
          <cell r="C909">
            <v>92797.19</v>
          </cell>
          <cell r="D909">
            <v>91810</v>
          </cell>
          <cell r="E909">
            <v>92798</v>
          </cell>
        </row>
        <row r="910">
          <cell r="B910" t="str">
            <v>4802011020007</v>
          </cell>
          <cell r="C910">
            <v>0</v>
          </cell>
          <cell r="D910">
            <v>0</v>
          </cell>
          <cell r="E910">
            <v>0</v>
          </cell>
        </row>
        <row r="911">
          <cell r="B911" t="str">
            <v>4802011020010</v>
          </cell>
          <cell r="C911">
            <v>0</v>
          </cell>
          <cell r="D911">
            <v>0</v>
          </cell>
          <cell r="E911">
            <v>0</v>
          </cell>
        </row>
        <row r="912">
          <cell r="B912" t="str">
            <v>4802011020011</v>
          </cell>
          <cell r="C912">
            <v>0</v>
          </cell>
          <cell r="D912">
            <v>0</v>
          </cell>
          <cell r="E912">
            <v>0</v>
          </cell>
        </row>
        <row r="913">
          <cell r="B913" t="str">
            <v>4802011020012</v>
          </cell>
          <cell r="C913">
            <v>178356.96</v>
          </cell>
          <cell r="D913">
            <v>176458</v>
          </cell>
          <cell r="E913">
            <v>178357</v>
          </cell>
        </row>
        <row r="914">
          <cell r="B914" t="str">
            <v>4802011020013</v>
          </cell>
          <cell r="C914">
            <v>5989.44</v>
          </cell>
          <cell r="D914">
            <v>5926</v>
          </cell>
          <cell r="E914">
            <v>5990</v>
          </cell>
        </row>
        <row r="915">
          <cell r="B915" t="str">
            <v>4802011030001</v>
          </cell>
          <cell r="C915">
            <v>22271.279999999999</v>
          </cell>
          <cell r="D915">
            <v>22035</v>
          </cell>
          <cell r="E915">
            <v>22272</v>
          </cell>
        </row>
        <row r="916">
          <cell r="B916" t="str">
            <v>4802011030002</v>
          </cell>
          <cell r="C916">
            <v>38750.400000000001</v>
          </cell>
          <cell r="D916">
            <v>38338</v>
          </cell>
          <cell r="E916">
            <v>38751</v>
          </cell>
        </row>
        <row r="917">
          <cell r="B917" t="str">
            <v>4802011030003</v>
          </cell>
          <cell r="C917">
            <v>244984.56</v>
          </cell>
          <cell r="D917">
            <v>242376</v>
          </cell>
          <cell r="E917">
            <v>244985</v>
          </cell>
        </row>
        <row r="918">
          <cell r="B918" t="str">
            <v>4802011040001</v>
          </cell>
          <cell r="C918">
            <v>0</v>
          </cell>
          <cell r="D918">
            <v>0</v>
          </cell>
          <cell r="E918">
            <v>0</v>
          </cell>
        </row>
        <row r="919">
          <cell r="B919" t="str">
            <v>4802011040006</v>
          </cell>
          <cell r="C919">
            <v>0</v>
          </cell>
          <cell r="D919">
            <v>0</v>
          </cell>
          <cell r="E919">
            <v>0</v>
          </cell>
        </row>
        <row r="920">
          <cell r="B920" t="str">
            <v>4802011040008</v>
          </cell>
          <cell r="C920">
            <v>0</v>
          </cell>
          <cell r="D920">
            <v>0</v>
          </cell>
          <cell r="E920">
            <v>0</v>
          </cell>
        </row>
        <row r="921">
          <cell r="B921" t="str">
            <v>4603011020002</v>
          </cell>
          <cell r="C921">
            <v>731797.2</v>
          </cell>
          <cell r="D921">
            <v>724006</v>
          </cell>
          <cell r="E921">
            <v>731798</v>
          </cell>
        </row>
        <row r="922">
          <cell r="B922" t="str">
            <v>4603011020004</v>
          </cell>
          <cell r="C922">
            <v>9096</v>
          </cell>
          <cell r="D922">
            <v>8999</v>
          </cell>
          <cell r="E922">
            <v>9096</v>
          </cell>
        </row>
        <row r="923">
          <cell r="B923" t="str">
            <v>4603011020005</v>
          </cell>
          <cell r="C923">
            <v>147.6</v>
          </cell>
          <cell r="D923">
            <v>146</v>
          </cell>
          <cell r="E923">
            <v>148</v>
          </cell>
        </row>
        <row r="924">
          <cell r="B924" t="str">
            <v>4603011020006</v>
          </cell>
          <cell r="C924">
            <v>60983.1</v>
          </cell>
          <cell r="D924">
            <v>60335</v>
          </cell>
          <cell r="E924">
            <v>60984</v>
          </cell>
        </row>
        <row r="925">
          <cell r="B925" t="str">
            <v>4603011020007</v>
          </cell>
          <cell r="C925">
            <v>0</v>
          </cell>
          <cell r="D925">
            <v>0</v>
          </cell>
          <cell r="E925">
            <v>0</v>
          </cell>
        </row>
        <row r="926">
          <cell r="B926" t="str">
            <v>4603011020010</v>
          </cell>
          <cell r="C926">
            <v>0</v>
          </cell>
          <cell r="D926">
            <v>0</v>
          </cell>
          <cell r="E926">
            <v>0</v>
          </cell>
        </row>
        <row r="927">
          <cell r="B927" t="str">
            <v>4603011020011</v>
          </cell>
          <cell r="C927">
            <v>0</v>
          </cell>
          <cell r="D927">
            <v>0</v>
          </cell>
          <cell r="E927">
            <v>0</v>
          </cell>
        </row>
        <row r="928">
          <cell r="B928" t="str">
            <v>4603011020012</v>
          </cell>
          <cell r="C928">
            <v>0</v>
          </cell>
          <cell r="D928">
            <v>0</v>
          </cell>
          <cell r="E928">
            <v>0</v>
          </cell>
        </row>
        <row r="929">
          <cell r="B929" t="str">
            <v>4603011020013</v>
          </cell>
          <cell r="C929">
            <v>4492.08</v>
          </cell>
          <cell r="D929">
            <v>4445</v>
          </cell>
          <cell r="E929">
            <v>4493</v>
          </cell>
        </row>
        <row r="930">
          <cell r="B930" t="str">
            <v>4603011030001</v>
          </cell>
          <cell r="C930">
            <v>14636.04</v>
          </cell>
          <cell r="D930">
            <v>14481</v>
          </cell>
          <cell r="E930">
            <v>14637</v>
          </cell>
        </row>
        <row r="931">
          <cell r="B931" t="str">
            <v>4603011030002</v>
          </cell>
          <cell r="C931">
            <v>68918.399999999994</v>
          </cell>
          <cell r="D931">
            <v>68185</v>
          </cell>
          <cell r="E931">
            <v>68919</v>
          </cell>
        </row>
        <row r="932">
          <cell r="B932" t="str">
            <v>4603011030003</v>
          </cell>
          <cell r="C932">
            <v>160995.48000000001</v>
          </cell>
          <cell r="D932">
            <v>159282</v>
          </cell>
          <cell r="E932">
            <v>160996</v>
          </cell>
        </row>
        <row r="933">
          <cell r="B933" t="str">
            <v>4603011040001</v>
          </cell>
          <cell r="C933">
            <v>0</v>
          </cell>
          <cell r="D933">
            <v>0</v>
          </cell>
          <cell r="E933">
            <v>0</v>
          </cell>
        </row>
        <row r="934">
          <cell r="B934" t="str">
            <v>4603011040006</v>
          </cell>
          <cell r="C934">
            <v>0</v>
          </cell>
          <cell r="D934">
            <v>0</v>
          </cell>
          <cell r="E934">
            <v>0</v>
          </cell>
        </row>
        <row r="935">
          <cell r="B935" t="str">
            <v>4603011040008</v>
          </cell>
          <cell r="C935">
            <v>0</v>
          </cell>
          <cell r="D935">
            <v>0</v>
          </cell>
          <cell r="E935">
            <v>0</v>
          </cell>
        </row>
        <row r="936">
          <cell r="B936" t="str">
            <v>4603031020002</v>
          </cell>
          <cell r="C936">
            <v>1022532.45</v>
          </cell>
          <cell r="D936">
            <v>1011645</v>
          </cell>
          <cell r="E936">
            <v>1022533</v>
          </cell>
        </row>
        <row r="937">
          <cell r="B937" t="str">
            <v>4603031020004</v>
          </cell>
          <cell r="C937">
            <v>0</v>
          </cell>
          <cell r="D937">
            <v>0</v>
          </cell>
          <cell r="E937">
            <v>0</v>
          </cell>
        </row>
        <row r="938">
          <cell r="B938" t="str">
            <v>4603031020005</v>
          </cell>
          <cell r="C938">
            <v>196.8</v>
          </cell>
          <cell r="D938">
            <v>195</v>
          </cell>
          <cell r="E938">
            <v>197</v>
          </cell>
        </row>
        <row r="939">
          <cell r="B939" t="str">
            <v>4603031020006</v>
          </cell>
          <cell r="C939">
            <v>84061.97</v>
          </cell>
          <cell r="D939">
            <v>83167</v>
          </cell>
          <cell r="E939">
            <v>84062</v>
          </cell>
        </row>
        <row r="940">
          <cell r="B940" t="str">
            <v>4603031020007</v>
          </cell>
          <cell r="C940">
            <v>0</v>
          </cell>
          <cell r="D940">
            <v>0</v>
          </cell>
          <cell r="E940">
            <v>0</v>
          </cell>
        </row>
        <row r="941">
          <cell r="B941" t="str">
            <v>4603031020010</v>
          </cell>
          <cell r="C941">
            <v>0</v>
          </cell>
          <cell r="D941">
            <v>0</v>
          </cell>
          <cell r="E941">
            <v>0</v>
          </cell>
        </row>
        <row r="942">
          <cell r="B942" t="str">
            <v>4603031020011</v>
          </cell>
          <cell r="C942">
            <v>0</v>
          </cell>
          <cell r="D942">
            <v>0</v>
          </cell>
          <cell r="E942">
            <v>0</v>
          </cell>
        </row>
        <row r="943">
          <cell r="B943" t="str">
            <v>4603031020012</v>
          </cell>
          <cell r="C943">
            <v>176951.04000000001</v>
          </cell>
          <cell r="D943">
            <v>175068</v>
          </cell>
          <cell r="E943">
            <v>176952</v>
          </cell>
        </row>
        <row r="944">
          <cell r="B944" t="str">
            <v>4603031020013</v>
          </cell>
          <cell r="C944">
            <v>5989.44</v>
          </cell>
          <cell r="D944">
            <v>5926</v>
          </cell>
          <cell r="E944">
            <v>5990</v>
          </cell>
        </row>
        <row r="945">
          <cell r="B945" t="str">
            <v>4603031030001</v>
          </cell>
          <cell r="C945">
            <v>20450.64</v>
          </cell>
          <cell r="D945">
            <v>20233</v>
          </cell>
          <cell r="E945">
            <v>20451</v>
          </cell>
        </row>
        <row r="946">
          <cell r="B946" t="str">
            <v>4603031030002</v>
          </cell>
          <cell r="C946">
            <v>46418.400000000001</v>
          </cell>
          <cell r="D946">
            <v>45925</v>
          </cell>
          <cell r="E946">
            <v>46419</v>
          </cell>
        </row>
        <row r="947">
          <cell r="B947" t="str">
            <v>4603031030003</v>
          </cell>
          <cell r="C947">
            <v>224957.12</v>
          </cell>
          <cell r="D947">
            <v>222563</v>
          </cell>
          <cell r="E947">
            <v>224958</v>
          </cell>
        </row>
        <row r="948">
          <cell r="B948" t="str">
            <v>4603031040001</v>
          </cell>
          <cell r="C948">
            <v>0</v>
          </cell>
          <cell r="D948">
            <v>0</v>
          </cell>
          <cell r="E948">
            <v>0</v>
          </cell>
        </row>
        <row r="949">
          <cell r="B949" t="str">
            <v>4603031040006</v>
          </cell>
          <cell r="C949">
            <v>0</v>
          </cell>
          <cell r="D949">
            <v>0</v>
          </cell>
          <cell r="E949">
            <v>0</v>
          </cell>
        </row>
        <row r="950">
          <cell r="B950" t="str">
            <v>4603031040008</v>
          </cell>
          <cell r="C950">
            <v>0</v>
          </cell>
          <cell r="D950">
            <v>0</v>
          </cell>
          <cell r="E950">
            <v>0</v>
          </cell>
        </row>
        <row r="951">
          <cell r="B951" t="str">
            <v>4603041020002</v>
          </cell>
          <cell r="C951">
            <v>3394739.7</v>
          </cell>
          <cell r="D951">
            <v>3358592</v>
          </cell>
          <cell r="E951">
            <v>3394740</v>
          </cell>
        </row>
        <row r="952">
          <cell r="B952" t="str">
            <v>4603041020004</v>
          </cell>
          <cell r="C952">
            <v>23964</v>
          </cell>
          <cell r="D952">
            <v>23709</v>
          </cell>
          <cell r="E952">
            <v>23964</v>
          </cell>
        </row>
        <row r="953">
          <cell r="B953" t="str">
            <v>4603041020005</v>
          </cell>
          <cell r="C953">
            <v>934.8</v>
          </cell>
          <cell r="D953">
            <v>925</v>
          </cell>
          <cell r="E953">
            <v>935</v>
          </cell>
        </row>
        <row r="954">
          <cell r="B954" t="str">
            <v>4603041020006</v>
          </cell>
          <cell r="C954">
            <v>281819.65000000002</v>
          </cell>
          <cell r="D954">
            <v>278819</v>
          </cell>
          <cell r="E954">
            <v>281820</v>
          </cell>
        </row>
        <row r="955">
          <cell r="B955" t="str">
            <v>4603041020007</v>
          </cell>
          <cell r="C955">
            <v>0</v>
          </cell>
          <cell r="D955">
            <v>127545</v>
          </cell>
          <cell r="E955">
            <v>128918</v>
          </cell>
        </row>
        <row r="956">
          <cell r="B956" t="str">
            <v>4603041020010</v>
          </cell>
          <cell r="C956">
            <v>0</v>
          </cell>
          <cell r="D956">
            <v>0</v>
          </cell>
          <cell r="E956">
            <v>0</v>
          </cell>
        </row>
        <row r="957">
          <cell r="B957" t="str">
            <v>4603041020011</v>
          </cell>
          <cell r="C957">
            <v>0</v>
          </cell>
          <cell r="D957">
            <v>0</v>
          </cell>
          <cell r="E957">
            <v>0</v>
          </cell>
        </row>
        <row r="958">
          <cell r="B958" t="str">
            <v>4603041020012</v>
          </cell>
          <cell r="C958">
            <v>0</v>
          </cell>
          <cell r="D958">
            <v>0</v>
          </cell>
          <cell r="E958">
            <v>0</v>
          </cell>
        </row>
        <row r="959">
          <cell r="B959" t="str">
            <v>4603041020013</v>
          </cell>
          <cell r="C959">
            <v>26626.5</v>
          </cell>
          <cell r="D959">
            <v>26343</v>
          </cell>
          <cell r="E959">
            <v>26627</v>
          </cell>
        </row>
        <row r="960">
          <cell r="B960" t="str">
            <v>4603041030001</v>
          </cell>
          <cell r="C960">
            <v>83779.539999999994</v>
          </cell>
          <cell r="D960">
            <v>82888</v>
          </cell>
          <cell r="E960">
            <v>83780</v>
          </cell>
        </row>
        <row r="961">
          <cell r="B961" t="str">
            <v>4603041030002</v>
          </cell>
          <cell r="C961">
            <v>289202.40000000002</v>
          </cell>
          <cell r="D961">
            <v>286123</v>
          </cell>
          <cell r="E961">
            <v>289203</v>
          </cell>
        </row>
        <row r="962">
          <cell r="B962" t="str">
            <v>4603041030003</v>
          </cell>
          <cell r="C962">
            <v>737471.92</v>
          </cell>
          <cell r="D962">
            <v>729619</v>
          </cell>
          <cell r="E962">
            <v>737472</v>
          </cell>
        </row>
        <row r="963">
          <cell r="B963" t="str">
            <v>4603041040001</v>
          </cell>
          <cell r="C963">
            <v>0</v>
          </cell>
          <cell r="D963">
            <v>0</v>
          </cell>
          <cell r="E963">
            <v>0</v>
          </cell>
        </row>
        <row r="964">
          <cell r="B964" t="str">
            <v>4603041040006</v>
          </cell>
          <cell r="C964">
            <v>0</v>
          </cell>
          <cell r="D964">
            <v>0</v>
          </cell>
          <cell r="E964">
            <v>0</v>
          </cell>
        </row>
        <row r="965">
          <cell r="B965" t="str">
            <v>4603041040008</v>
          </cell>
          <cell r="C965">
            <v>0</v>
          </cell>
          <cell r="D965">
            <v>0</v>
          </cell>
          <cell r="E965">
            <v>0</v>
          </cell>
        </row>
        <row r="966">
          <cell r="B966" t="str">
            <v>4804011020002</v>
          </cell>
          <cell r="C966">
            <v>808125.6</v>
          </cell>
          <cell r="D966">
            <v>799521</v>
          </cell>
          <cell r="E966">
            <v>808126</v>
          </cell>
        </row>
        <row r="967">
          <cell r="B967" t="str">
            <v>4804011020004</v>
          </cell>
          <cell r="C967">
            <v>10584</v>
          </cell>
          <cell r="D967">
            <v>10471</v>
          </cell>
          <cell r="E967">
            <v>10584</v>
          </cell>
        </row>
        <row r="968">
          <cell r="B968" t="str">
            <v>4804011020005</v>
          </cell>
          <cell r="C968">
            <v>147.60000000000002</v>
          </cell>
          <cell r="D968">
            <v>146</v>
          </cell>
          <cell r="E968">
            <v>148</v>
          </cell>
        </row>
        <row r="969">
          <cell r="B969" t="str">
            <v>4804011020006</v>
          </cell>
          <cell r="C969">
            <v>67343.8</v>
          </cell>
          <cell r="D969">
            <v>66627</v>
          </cell>
          <cell r="E969">
            <v>67344</v>
          </cell>
        </row>
        <row r="970">
          <cell r="B970" t="str">
            <v>4804011020007</v>
          </cell>
          <cell r="C970">
            <v>0</v>
          </cell>
          <cell r="D970">
            <v>0</v>
          </cell>
          <cell r="E970">
            <v>0</v>
          </cell>
        </row>
        <row r="971">
          <cell r="B971" t="str">
            <v>4804011020010</v>
          </cell>
          <cell r="C971">
            <v>0</v>
          </cell>
          <cell r="D971">
            <v>0</v>
          </cell>
          <cell r="E971">
            <v>0</v>
          </cell>
        </row>
        <row r="972">
          <cell r="B972" t="str">
            <v>4804011020011</v>
          </cell>
          <cell r="C972">
            <v>0</v>
          </cell>
          <cell r="D972">
            <v>0</v>
          </cell>
          <cell r="E972">
            <v>0</v>
          </cell>
        </row>
        <row r="973">
          <cell r="B973" t="str">
            <v>4804011020012</v>
          </cell>
          <cell r="C973">
            <v>177823.44</v>
          </cell>
          <cell r="D973">
            <v>175930</v>
          </cell>
          <cell r="E973">
            <v>177824</v>
          </cell>
        </row>
        <row r="974">
          <cell r="B974" t="str">
            <v>4804011020013</v>
          </cell>
          <cell r="C974">
            <v>4492.08</v>
          </cell>
          <cell r="D974">
            <v>4445</v>
          </cell>
          <cell r="E974">
            <v>4493</v>
          </cell>
        </row>
        <row r="975">
          <cell r="B975" t="str">
            <v>4804011030001</v>
          </cell>
          <cell r="C975">
            <v>16162.44</v>
          </cell>
          <cell r="D975">
            <v>15991</v>
          </cell>
          <cell r="E975">
            <v>16163</v>
          </cell>
        </row>
        <row r="976">
          <cell r="B976" t="str">
            <v>4804011030002</v>
          </cell>
          <cell r="C976">
            <v>60026.400000000001</v>
          </cell>
          <cell r="D976">
            <v>59388</v>
          </cell>
          <cell r="E976">
            <v>60027</v>
          </cell>
        </row>
        <row r="977">
          <cell r="B977" t="str">
            <v>4804011030003</v>
          </cell>
          <cell r="C977">
            <v>171265.32</v>
          </cell>
          <cell r="D977">
            <v>169442</v>
          </cell>
          <cell r="E977">
            <v>171266</v>
          </cell>
        </row>
        <row r="978">
          <cell r="B978" t="str">
            <v>4804011040001</v>
          </cell>
          <cell r="C978">
            <v>0</v>
          </cell>
          <cell r="D978">
            <v>0</v>
          </cell>
          <cell r="E978">
            <v>0</v>
          </cell>
        </row>
        <row r="979">
          <cell r="B979" t="str">
            <v>4804011040006</v>
          </cell>
          <cell r="C979">
            <v>0</v>
          </cell>
          <cell r="D979">
            <v>0</v>
          </cell>
          <cell r="E979">
            <v>0</v>
          </cell>
        </row>
        <row r="980">
          <cell r="B980" t="str">
            <v>4804011040008</v>
          </cell>
          <cell r="C980">
            <v>0</v>
          </cell>
          <cell r="D980">
            <v>0</v>
          </cell>
          <cell r="E980">
            <v>0</v>
          </cell>
        </row>
        <row r="981">
          <cell r="B981" t="str">
            <v>4804021020002</v>
          </cell>
          <cell r="C981">
            <v>1486056.84</v>
          </cell>
          <cell r="D981">
            <v>1973404</v>
          </cell>
          <cell r="E981">
            <v>1486057</v>
          </cell>
        </row>
        <row r="982">
          <cell r="B982" t="str">
            <v>4804021020004</v>
          </cell>
          <cell r="C982">
            <v>0</v>
          </cell>
          <cell r="D982">
            <v>0</v>
          </cell>
          <cell r="E982">
            <v>0</v>
          </cell>
        </row>
        <row r="983">
          <cell r="B983" t="str">
            <v>4804021020005</v>
          </cell>
          <cell r="C983">
            <v>492</v>
          </cell>
          <cell r="D983">
            <v>487</v>
          </cell>
          <cell r="E983">
            <v>492</v>
          </cell>
        </row>
        <row r="984">
          <cell r="B984" t="str">
            <v>4804021020006</v>
          </cell>
          <cell r="C984">
            <v>0</v>
          </cell>
          <cell r="D984">
            <v>0</v>
          </cell>
          <cell r="E984">
            <v>0</v>
          </cell>
        </row>
        <row r="985">
          <cell r="B985" t="str">
            <v>4804021020007</v>
          </cell>
          <cell r="C985">
            <v>0</v>
          </cell>
          <cell r="D985">
            <v>0</v>
          </cell>
          <cell r="E985">
            <v>0</v>
          </cell>
        </row>
        <row r="986">
          <cell r="B986" t="str">
            <v>4804021020010</v>
          </cell>
          <cell r="C986">
            <v>0</v>
          </cell>
          <cell r="D986">
            <v>0</v>
          </cell>
          <cell r="E986">
            <v>0</v>
          </cell>
        </row>
        <row r="987">
          <cell r="B987" t="str">
            <v>4804021020011</v>
          </cell>
          <cell r="C987">
            <v>0</v>
          </cell>
          <cell r="D987">
            <v>0</v>
          </cell>
          <cell r="E987">
            <v>0</v>
          </cell>
        </row>
        <row r="988">
          <cell r="B988" t="str">
            <v>4804021020012</v>
          </cell>
          <cell r="C988">
            <v>0</v>
          </cell>
          <cell r="D988">
            <v>0</v>
          </cell>
          <cell r="E988">
            <v>0</v>
          </cell>
        </row>
        <row r="989">
          <cell r="B989" t="str">
            <v>4804021020013</v>
          </cell>
          <cell r="C989">
            <v>14173.92</v>
          </cell>
          <cell r="D989">
            <v>14023</v>
          </cell>
          <cell r="E989">
            <v>14174</v>
          </cell>
        </row>
        <row r="990">
          <cell r="B990" t="str">
            <v>4804021030001</v>
          </cell>
          <cell r="C990">
            <v>0</v>
          </cell>
          <cell r="D990">
            <v>0</v>
          </cell>
          <cell r="E990">
            <v>0</v>
          </cell>
        </row>
        <row r="991">
          <cell r="B991" t="str">
            <v>4804021030002</v>
          </cell>
          <cell r="C991">
            <v>17287.2</v>
          </cell>
          <cell r="D991">
            <v>17104</v>
          </cell>
          <cell r="E991">
            <v>17288</v>
          </cell>
        </row>
        <row r="992">
          <cell r="B992" t="str">
            <v>4804021030003</v>
          </cell>
          <cell r="C992">
            <v>0</v>
          </cell>
          <cell r="D992">
            <v>0</v>
          </cell>
          <cell r="E992">
            <v>0</v>
          </cell>
        </row>
        <row r="993">
          <cell r="B993" t="str">
            <v>4804021040001</v>
          </cell>
          <cell r="C993">
            <v>0</v>
          </cell>
          <cell r="D993">
            <v>0</v>
          </cell>
          <cell r="E993">
            <v>0</v>
          </cell>
        </row>
        <row r="994">
          <cell r="B994" t="str">
            <v>4804021040006</v>
          </cell>
          <cell r="C994">
            <v>0</v>
          </cell>
          <cell r="D994">
            <v>0</v>
          </cell>
          <cell r="E994">
            <v>0</v>
          </cell>
        </row>
        <row r="995">
          <cell r="B995" t="str">
            <v>4804021040008</v>
          </cell>
          <cell r="C995">
            <v>0</v>
          </cell>
          <cell r="D995">
            <v>0</v>
          </cell>
          <cell r="E995">
            <v>0</v>
          </cell>
        </row>
        <row r="996">
          <cell r="B996" t="str">
            <v>4804031020002</v>
          </cell>
          <cell r="C996">
            <v>2424460.14</v>
          </cell>
          <cell r="D996">
            <v>2398645</v>
          </cell>
          <cell r="E996">
            <v>2424461</v>
          </cell>
        </row>
        <row r="997">
          <cell r="B997" t="str">
            <v>4804031020004</v>
          </cell>
          <cell r="C997">
            <v>11112</v>
          </cell>
          <cell r="D997">
            <v>10994</v>
          </cell>
          <cell r="E997">
            <v>11112</v>
          </cell>
        </row>
        <row r="998">
          <cell r="B998" t="str">
            <v>4804031020005</v>
          </cell>
          <cell r="C998">
            <v>688.8</v>
          </cell>
          <cell r="D998">
            <v>682</v>
          </cell>
          <cell r="E998">
            <v>689</v>
          </cell>
        </row>
        <row r="999">
          <cell r="B999" t="str">
            <v>4804031020006</v>
          </cell>
          <cell r="C999">
            <v>187331.20000000001</v>
          </cell>
          <cell r="D999">
            <v>185337</v>
          </cell>
          <cell r="E999">
            <v>187332</v>
          </cell>
        </row>
        <row r="1000">
          <cell r="B1000" t="str">
            <v>4804031020007</v>
          </cell>
          <cell r="C1000">
            <v>0</v>
          </cell>
          <cell r="D1000">
            <v>0</v>
          </cell>
          <cell r="E1000">
            <v>0</v>
          </cell>
        </row>
        <row r="1001">
          <cell r="B1001" t="str">
            <v>4804031020010</v>
          </cell>
          <cell r="C1001">
            <v>0</v>
          </cell>
          <cell r="D1001">
            <v>0</v>
          </cell>
          <cell r="E1001">
            <v>0</v>
          </cell>
        </row>
        <row r="1002">
          <cell r="B1002" t="str">
            <v>4804031020011</v>
          </cell>
          <cell r="C1002">
            <v>0</v>
          </cell>
          <cell r="D1002">
            <v>0</v>
          </cell>
          <cell r="E1002">
            <v>0</v>
          </cell>
        </row>
        <row r="1003">
          <cell r="B1003" t="str">
            <v>4804031020012</v>
          </cell>
          <cell r="C1003">
            <v>0</v>
          </cell>
          <cell r="D1003">
            <v>0</v>
          </cell>
          <cell r="E1003">
            <v>0</v>
          </cell>
        </row>
        <row r="1004">
          <cell r="B1004" t="str">
            <v>4804031020013</v>
          </cell>
          <cell r="C1004">
            <v>20522.79</v>
          </cell>
          <cell r="D1004">
            <v>20304</v>
          </cell>
          <cell r="E1004">
            <v>20523</v>
          </cell>
        </row>
        <row r="1005">
          <cell r="B1005" t="str">
            <v>4804031030001</v>
          </cell>
          <cell r="C1005">
            <v>45522.58</v>
          </cell>
          <cell r="D1005">
            <v>45038</v>
          </cell>
          <cell r="E1005">
            <v>45523</v>
          </cell>
        </row>
        <row r="1006">
          <cell r="B1006" t="str">
            <v>4804031030002</v>
          </cell>
          <cell r="C1006">
            <v>166276.79999999999</v>
          </cell>
          <cell r="D1006">
            <v>164506</v>
          </cell>
          <cell r="E1006">
            <v>166277</v>
          </cell>
        </row>
        <row r="1007">
          <cell r="B1007" t="str">
            <v>4804031030003</v>
          </cell>
          <cell r="C1007">
            <v>500751.02</v>
          </cell>
          <cell r="D1007">
            <v>495420</v>
          </cell>
          <cell r="E1007">
            <v>500752</v>
          </cell>
        </row>
        <row r="1008">
          <cell r="B1008" t="str">
            <v>4804031040001</v>
          </cell>
          <cell r="C1008">
            <v>0</v>
          </cell>
          <cell r="D1008">
            <v>0</v>
          </cell>
          <cell r="E1008">
            <v>0</v>
          </cell>
        </row>
        <row r="1009">
          <cell r="B1009" t="str">
            <v>4804031040006</v>
          </cell>
          <cell r="C1009">
            <v>0</v>
          </cell>
          <cell r="D1009">
            <v>0</v>
          </cell>
          <cell r="E1009">
            <v>0</v>
          </cell>
        </row>
        <row r="1010">
          <cell r="B1010" t="str">
            <v>4804031040008</v>
          </cell>
          <cell r="C1010">
            <v>0</v>
          </cell>
          <cell r="D1010">
            <v>0</v>
          </cell>
          <cell r="E1010">
            <v>0</v>
          </cell>
        </row>
        <row r="1011">
          <cell r="B1011" t="str">
            <v>4602011020002</v>
          </cell>
          <cell r="C1011">
            <v>5327583.18</v>
          </cell>
          <cell r="D1011">
            <v>5270854</v>
          </cell>
          <cell r="E1011">
            <v>5327584</v>
          </cell>
        </row>
        <row r="1012">
          <cell r="B1012" t="str">
            <v>4602011020004</v>
          </cell>
          <cell r="C1012">
            <v>33336</v>
          </cell>
          <cell r="D1012">
            <v>32981</v>
          </cell>
          <cell r="E1012">
            <v>33336</v>
          </cell>
        </row>
        <row r="1013">
          <cell r="B1013" t="str">
            <v>4602011020005</v>
          </cell>
          <cell r="C1013">
            <v>1230</v>
          </cell>
          <cell r="D1013">
            <v>1217</v>
          </cell>
          <cell r="E1013">
            <v>1230</v>
          </cell>
        </row>
        <row r="1014">
          <cell r="B1014" t="str">
            <v>4602011020006</v>
          </cell>
          <cell r="C1014">
            <v>443608.41</v>
          </cell>
          <cell r="D1014">
            <v>438885</v>
          </cell>
          <cell r="E1014">
            <v>443609</v>
          </cell>
        </row>
        <row r="1015">
          <cell r="B1015" t="str">
            <v>4602011020007</v>
          </cell>
          <cell r="C1015">
            <v>0</v>
          </cell>
          <cell r="D1015">
            <v>1754158</v>
          </cell>
          <cell r="E1015">
            <v>1773038</v>
          </cell>
        </row>
        <row r="1016">
          <cell r="B1016" t="str">
            <v>4602011020010</v>
          </cell>
          <cell r="C1016">
            <v>0</v>
          </cell>
          <cell r="D1016">
            <v>0</v>
          </cell>
          <cell r="E1016">
            <v>0</v>
          </cell>
        </row>
        <row r="1017">
          <cell r="B1017" t="str">
            <v>4602011020011</v>
          </cell>
          <cell r="C1017">
            <v>0</v>
          </cell>
          <cell r="D1017">
            <v>0</v>
          </cell>
          <cell r="E1017">
            <v>0</v>
          </cell>
        </row>
        <row r="1018">
          <cell r="B1018" t="str">
            <v>4602011020012</v>
          </cell>
          <cell r="C1018">
            <v>0</v>
          </cell>
          <cell r="D1018">
            <v>0</v>
          </cell>
          <cell r="E1018">
            <v>0</v>
          </cell>
        </row>
        <row r="1019">
          <cell r="B1019" t="str">
            <v>4602011020013</v>
          </cell>
          <cell r="C1019">
            <v>37070</v>
          </cell>
          <cell r="D1019">
            <v>36675</v>
          </cell>
          <cell r="E1019">
            <v>37070</v>
          </cell>
        </row>
        <row r="1020">
          <cell r="B1020" t="str">
            <v>4602011030001</v>
          </cell>
          <cell r="C1020">
            <v>116438.09999999999</v>
          </cell>
          <cell r="D1020">
            <v>115199</v>
          </cell>
          <cell r="E1020">
            <v>116439</v>
          </cell>
        </row>
        <row r="1021">
          <cell r="B1021" t="str">
            <v>4602011030002</v>
          </cell>
          <cell r="C1021">
            <v>365846.4</v>
          </cell>
          <cell r="D1021">
            <v>361951</v>
          </cell>
          <cell r="E1021">
            <v>365847</v>
          </cell>
        </row>
        <row r="1022">
          <cell r="B1022" t="str">
            <v>4602011030003</v>
          </cell>
          <cell r="C1022">
            <v>1127815.8799999999</v>
          </cell>
          <cell r="D1022">
            <v>1115807</v>
          </cell>
          <cell r="E1022">
            <v>1127816</v>
          </cell>
        </row>
        <row r="1023">
          <cell r="B1023" t="str">
            <v>4602011040001</v>
          </cell>
          <cell r="C1023">
            <v>0</v>
          </cell>
          <cell r="D1023">
            <v>0</v>
          </cell>
          <cell r="E1023">
            <v>0</v>
          </cell>
        </row>
        <row r="1024">
          <cell r="B1024" t="str">
            <v>4602011040006</v>
          </cell>
          <cell r="C1024">
            <v>0</v>
          </cell>
          <cell r="D1024">
            <v>0</v>
          </cell>
          <cell r="E1024">
            <v>0</v>
          </cell>
        </row>
        <row r="1025">
          <cell r="B1025" t="str">
            <v>4602011040008</v>
          </cell>
          <cell r="C1025">
            <v>0</v>
          </cell>
          <cell r="D1025">
            <v>0</v>
          </cell>
          <cell r="E1025">
            <v>0</v>
          </cell>
        </row>
        <row r="1026">
          <cell r="B1026" t="str">
            <v>4805011020002</v>
          </cell>
          <cell r="C1026">
            <v>30286063.059999999</v>
          </cell>
          <cell r="D1026">
            <v>29963568</v>
          </cell>
          <cell r="E1026">
            <v>30286064</v>
          </cell>
        </row>
        <row r="1027">
          <cell r="B1027" t="str">
            <v>4805011020004</v>
          </cell>
          <cell r="C1027">
            <v>289644</v>
          </cell>
          <cell r="D1027">
            <v>286560</v>
          </cell>
          <cell r="E1027">
            <v>289644</v>
          </cell>
        </row>
        <row r="1028">
          <cell r="B1028" t="str">
            <v>4805011020005</v>
          </cell>
          <cell r="C1028">
            <v>9594</v>
          </cell>
          <cell r="D1028">
            <v>9492</v>
          </cell>
          <cell r="E1028">
            <v>9594</v>
          </cell>
        </row>
        <row r="1029">
          <cell r="B1029" t="str">
            <v>4805011020006</v>
          </cell>
          <cell r="C1029">
            <v>2512383.62</v>
          </cell>
          <cell r="D1029">
            <v>2485631</v>
          </cell>
          <cell r="E1029">
            <v>2512384</v>
          </cell>
        </row>
        <row r="1030">
          <cell r="B1030" t="str">
            <v>4805011020007</v>
          </cell>
          <cell r="C1030">
            <v>0</v>
          </cell>
          <cell r="D1030">
            <v>6231488</v>
          </cell>
          <cell r="E1030">
            <v>6298557</v>
          </cell>
        </row>
        <row r="1031">
          <cell r="B1031" t="str">
            <v>4805011020010</v>
          </cell>
          <cell r="C1031">
            <v>0</v>
          </cell>
          <cell r="D1031">
            <v>1604970</v>
          </cell>
          <cell r="E1031">
            <v>1622244</v>
          </cell>
        </row>
        <row r="1032">
          <cell r="B1032" t="str">
            <v>4805011020011</v>
          </cell>
          <cell r="C1032">
            <v>0</v>
          </cell>
          <cell r="D1032">
            <v>0</v>
          </cell>
          <cell r="E1032">
            <v>0</v>
          </cell>
        </row>
        <row r="1033">
          <cell r="B1033" t="str">
            <v>4805011020012</v>
          </cell>
          <cell r="C1033">
            <v>156392.51999999999</v>
          </cell>
          <cell r="D1033">
            <v>154728</v>
          </cell>
          <cell r="E1033">
            <v>156393</v>
          </cell>
        </row>
        <row r="1034">
          <cell r="B1034" t="str">
            <v>4805011020013</v>
          </cell>
          <cell r="C1034">
            <v>279116.43</v>
          </cell>
          <cell r="D1034">
            <v>276145</v>
          </cell>
          <cell r="E1034">
            <v>279117</v>
          </cell>
        </row>
        <row r="1035">
          <cell r="B1035" t="str">
            <v>4805011030001</v>
          </cell>
          <cell r="C1035">
            <v>643799.88</v>
          </cell>
          <cell r="D1035">
            <v>636945</v>
          </cell>
          <cell r="E1035">
            <v>643800</v>
          </cell>
        </row>
        <row r="1036">
          <cell r="B1036" t="str">
            <v>4805011030002</v>
          </cell>
          <cell r="C1036">
            <v>3455911.2</v>
          </cell>
          <cell r="D1036">
            <v>3419112</v>
          </cell>
          <cell r="E1036">
            <v>3455912</v>
          </cell>
        </row>
        <row r="1037">
          <cell r="B1037" t="str">
            <v>4805011030003</v>
          </cell>
          <cell r="C1037">
            <v>6657553.7999999998</v>
          </cell>
          <cell r="D1037">
            <v>6586662</v>
          </cell>
          <cell r="E1037">
            <v>6657554</v>
          </cell>
        </row>
        <row r="1038">
          <cell r="B1038" t="str">
            <v>4805011040001</v>
          </cell>
          <cell r="C1038">
            <v>0</v>
          </cell>
          <cell r="D1038">
            <v>0</v>
          </cell>
          <cell r="E1038">
            <v>0</v>
          </cell>
        </row>
        <row r="1039">
          <cell r="B1039" t="str">
            <v>4805011040006</v>
          </cell>
          <cell r="C1039">
            <v>0</v>
          </cell>
          <cell r="D1039">
            <v>0</v>
          </cell>
          <cell r="E1039">
            <v>0</v>
          </cell>
        </row>
        <row r="1040">
          <cell r="B1040" t="str">
            <v>4805011040008</v>
          </cell>
          <cell r="C1040">
            <v>0</v>
          </cell>
          <cell r="D1040">
            <v>0</v>
          </cell>
          <cell r="E1040">
            <v>0</v>
          </cell>
        </row>
        <row r="1041">
          <cell r="B1041" t="str">
            <v>4805021020002</v>
          </cell>
          <cell r="C1041">
            <v>372245.52</v>
          </cell>
          <cell r="D1041">
            <v>368282</v>
          </cell>
          <cell r="E1041">
            <v>372246</v>
          </cell>
        </row>
        <row r="1042">
          <cell r="B1042" t="str">
            <v>4805021020004</v>
          </cell>
          <cell r="C1042">
            <v>5556</v>
          </cell>
          <cell r="D1042">
            <v>5497</v>
          </cell>
          <cell r="E1042">
            <v>5556</v>
          </cell>
        </row>
        <row r="1043">
          <cell r="B1043" t="str">
            <v>4805021020005</v>
          </cell>
          <cell r="C1043">
            <v>49.2</v>
          </cell>
          <cell r="D1043">
            <v>49</v>
          </cell>
          <cell r="E1043">
            <v>50</v>
          </cell>
        </row>
        <row r="1044">
          <cell r="B1044" t="str">
            <v>4805021020006</v>
          </cell>
          <cell r="C1044">
            <v>31020.46</v>
          </cell>
          <cell r="D1044">
            <v>30691</v>
          </cell>
          <cell r="E1044">
            <v>31021</v>
          </cell>
        </row>
        <row r="1045">
          <cell r="B1045" t="str">
            <v>4805021020007</v>
          </cell>
          <cell r="C1045">
            <v>0</v>
          </cell>
          <cell r="D1045">
            <v>0</v>
          </cell>
          <cell r="E1045">
            <v>0</v>
          </cell>
        </row>
        <row r="1046">
          <cell r="B1046" t="str">
            <v>4805021020010</v>
          </cell>
          <cell r="C1046">
            <v>0</v>
          </cell>
          <cell r="D1046">
            <v>0</v>
          </cell>
          <cell r="E1046">
            <v>0</v>
          </cell>
        </row>
        <row r="1047">
          <cell r="B1047" t="str">
            <v>4805021020011</v>
          </cell>
          <cell r="C1047">
            <v>0</v>
          </cell>
          <cell r="D1047">
            <v>0</v>
          </cell>
          <cell r="E1047">
            <v>0</v>
          </cell>
        </row>
        <row r="1048">
          <cell r="B1048" t="str">
            <v>4805021020012</v>
          </cell>
          <cell r="C1048">
            <v>167798.39999999999</v>
          </cell>
          <cell r="D1048">
            <v>166012</v>
          </cell>
          <cell r="E1048">
            <v>167799</v>
          </cell>
        </row>
        <row r="1049">
          <cell r="B1049" t="str">
            <v>4805021020013</v>
          </cell>
          <cell r="C1049">
            <v>1497.36</v>
          </cell>
          <cell r="D1049">
            <v>1482</v>
          </cell>
          <cell r="E1049">
            <v>1498</v>
          </cell>
        </row>
        <row r="1050">
          <cell r="B1050" t="str">
            <v>4805021030001</v>
          </cell>
          <cell r="C1050">
            <v>7444.92</v>
          </cell>
          <cell r="D1050">
            <v>7366</v>
          </cell>
          <cell r="E1050">
            <v>7445</v>
          </cell>
        </row>
        <row r="1051">
          <cell r="B1051" t="str">
            <v>4805021030002</v>
          </cell>
          <cell r="C1051">
            <v>22068</v>
          </cell>
          <cell r="D1051">
            <v>21833</v>
          </cell>
          <cell r="E1051">
            <v>22068</v>
          </cell>
        </row>
        <row r="1052">
          <cell r="B1052" t="str">
            <v>4805021030003</v>
          </cell>
          <cell r="C1052">
            <v>81894</v>
          </cell>
          <cell r="D1052">
            <v>81022</v>
          </cell>
          <cell r="E1052">
            <v>81894</v>
          </cell>
        </row>
        <row r="1053">
          <cell r="B1053" t="str">
            <v>4805021040001</v>
          </cell>
          <cell r="C1053">
            <v>0</v>
          </cell>
          <cell r="D1053">
            <v>0</v>
          </cell>
          <cell r="E1053">
            <v>0</v>
          </cell>
        </row>
        <row r="1054">
          <cell r="B1054" t="str">
            <v>4805021040006</v>
          </cell>
          <cell r="C1054">
            <v>0</v>
          </cell>
          <cell r="D1054">
            <v>0</v>
          </cell>
          <cell r="E1054">
            <v>0</v>
          </cell>
        </row>
        <row r="1055">
          <cell r="B1055" t="str">
            <v>4805021040008</v>
          </cell>
          <cell r="C1055">
            <v>0</v>
          </cell>
          <cell r="D1055">
            <v>0</v>
          </cell>
          <cell r="E1055">
            <v>0</v>
          </cell>
        </row>
        <row r="1056">
          <cell r="B1056" t="str">
            <v>4805031020002</v>
          </cell>
          <cell r="C1056">
            <v>770211.74</v>
          </cell>
          <cell r="D1056">
            <v>762011</v>
          </cell>
          <cell r="E1056">
            <v>770212</v>
          </cell>
        </row>
        <row r="1057">
          <cell r="B1057" t="str">
            <v>4805031020004</v>
          </cell>
          <cell r="C1057">
            <v>11112</v>
          </cell>
          <cell r="D1057">
            <v>10994</v>
          </cell>
          <cell r="E1057">
            <v>11112</v>
          </cell>
        </row>
        <row r="1058">
          <cell r="B1058" t="str">
            <v>4805031020005</v>
          </cell>
          <cell r="C1058">
            <v>147.6</v>
          </cell>
          <cell r="D1058">
            <v>146</v>
          </cell>
          <cell r="E1058">
            <v>148</v>
          </cell>
        </row>
        <row r="1059">
          <cell r="B1059" t="str">
            <v>4805031020006</v>
          </cell>
          <cell r="C1059">
            <v>64073.79</v>
          </cell>
          <cell r="D1059">
            <v>63392</v>
          </cell>
          <cell r="E1059">
            <v>64074</v>
          </cell>
        </row>
        <row r="1060">
          <cell r="B1060" t="str">
            <v>4805031020007</v>
          </cell>
          <cell r="C1060">
            <v>0</v>
          </cell>
          <cell r="D1060">
            <v>0</v>
          </cell>
          <cell r="E1060">
            <v>0</v>
          </cell>
        </row>
        <row r="1061">
          <cell r="B1061" t="str">
            <v>4805031020010</v>
          </cell>
          <cell r="C1061">
            <v>0</v>
          </cell>
          <cell r="D1061">
            <v>0</v>
          </cell>
          <cell r="E1061">
            <v>0</v>
          </cell>
        </row>
        <row r="1062">
          <cell r="B1062" t="str">
            <v>4805031020011</v>
          </cell>
          <cell r="C1062">
            <v>0</v>
          </cell>
          <cell r="D1062">
            <v>0</v>
          </cell>
          <cell r="E1062">
            <v>0</v>
          </cell>
        </row>
        <row r="1063">
          <cell r="B1063" t="str">
            <v>4805031020012</v>
          </cell>
          <cell r="C1063">
            <v>192402.6</v>
          </cell>
          <cell r="D1063">
            <v>190354</v>
          </cell>
          <cell r="E1063">
            <v>192403</v>
          </cell>
        </row>
        <row r="1064">
          <cell r="B1064" t="str">
            <v>4805031020013</v>
          </cell>
          <cell r="C1064">
            <v>4492.08</v>
          </cell>
          <cell r="D1064">
            <v>4445</v>
          </cell>
          <cell r="E1064">
            <v>4493</v>
          </cell>
        </row>
        <row r="1065">
          <cell r="B1065" t="str">
            <v>4805031030001</v>
          </cell>
          <cell r="C1065">
            <v>15404.28</v>
          </cell>
          <cell r="D1065">
            <v>15241</v>
          </cell>
          <cell r="E1065">
            <v>15405</v>
          </cell>
        </row>
        <row r="1066">
          <cell r="B1066" t="str">
            <v>4805031030002</v>
          </cell>
          <cell r="C1066">
            <v>64324.800000000003</v>
          </cell>
          <cell r="D1066">
            <v>63640</v>
          </cell>
          <cell r="E1066">
            <v>64325</v>
          </cell>
        </row>
        <row r="1067">
          <cell r="B1067" t="str">
            <v>4805031030003</v>
          </cell>
          <cell r="C1067">
            <v>169446.66</v>
          </cell>
          <cell r="D1067">
            <v>167643</v>
          </cell>
          <cell r="E1067">
            <v>169447</v>
          </cell>
        </row>
        <row r="1068">
          <cell r="B1068" t="str">
            <v>4805031040001</v>
          </cell>
          <cell r="C1068">
            <v>0</v>
          </cell>
          <cell r="D1068">
            <v>0</v>
          </cell>
          <cell r="E1068">
            <v>0</v>
          </cell>
        </row>
        <row r="1069">
          <cell r="B1069" t="str">
            <v>4805031040006</v>
          </cell>
          <cell r="C1069">
            <v>0</v>
          </cell>
          <cell r="D1069">
            <v>0</v>
          </cell>
          <cell r="E1069">
            <v>0</v>
          </cell>
        </row>
        <row r="1070">
          <cell r="B1070" t="str">
            <v>4805031040008</v>
          </cell>
          <cell r="C1070">
            <v>0</v>
          </cell>
          <cell r="D1070">
            <v>0</v>
          </cell>
          <cell r="E1070">
            <v>0</v>
          </cell>
        </row>
        <row r="1071">
          <cell r="B1071" t="str">
            <v>4805041020002</v>
          </cell>
          <cell r="C1071">
            <v>3605572.28</v>
          </cell>
          <cell r="D1071">
            <v>3567180</v>
          </cell>
          <cell r="E1071">
            <v>3605573</v>
          </cell>
        </row>
        <row r="1072">
          <cell r="B1072" t="str">
            <v>4805041020004</v>
          </cell>
          <cell r="C1072">
            <v>37500</v>
          </cell>
          <cell r="D1072">
            <v>37101</v>
          </cell>
          <cell r="E1072">
            <v>37500</v>
          </cell>
        </row>
        <row r="1073">
          <cell r="B1073" t="str">
            <v>4805041020005</v>
          </cell>
          <cell r="C1073">
            <v>1180.8</v>
          </cell>
          <cell r="D1073">
            <v>1168</v>
          </cell>
          <cell r="E1073">
            <v>1181</v>
          </cell>
        </row>
        <row r="1074">
          <cell r="B1074" t="str">
            <v>4805041020006</v>
          </cell>
          <cell r="C1074">
            <v>289572.40999999997</v>
          </cell>
          <cell r="D1074">
            <v>286490</v>
          </cell>
          <cell r="E1074">
            <v>289573</v>
          </cell>
        </row>
        <row r="1075">
          <cell r="B1075" t="str">
            <v>4805041020007</v>
          </cell>
          <cell r="C1075">
            <v>0</v>
          </cell>
          <cell r="D1075">
            <v>1075623</v>
          </cell>
          <cell r="E1075">
            <v>1087200</v>
          </cell>
        </row>
        <row r="1076">
          <cell r="B1076" t="str">
            <v>4805041020010</v>
          </cell>
          <cell r="C1076">
            <v>0</v>
          </cell>
          <cell r="D1076">
            <v>225572</v>
          </cell>
          <cell r="E1076">
            <v>228000</v>
          </cell>
        </row>
        <row r="1077">
          <cell r="B1077" t="str">
            <v>4805041020011</v>
          </cell>
          <cell r="C1077">
            <v>0</v>
          </cell>
          <cell r="D1077">
            <v>0</v>
          </cell>
          <cell r="E1077">
            <v>0</v>
          </cell>
        </row>
        <row r="1078">
          <cell r="B1078" t="str">
            <v>4805041020012</v>
          </cell>
          <cell r="C1078">
            <v>0</v>
          </cell>
          <cell r="D1078">
            <v>0</v>
          </cell>
          <cell r="E1078">
            <v>0</v>
          </cell>
        </row>
        <row r="1079">
          <cell r="B1079" t="str">
            <v>4805041020013</v>
          </cell>
          <cell r="C1079">
            <v>33813.1</v>
          </cell>
          <cell r="D1079">
            <v>33454</v>
          </cell>
          <cell r="E1079">
            <v>33814</v>
          </cell>
        </row>
        <row r="1080">
          <cell r="B1080" t="str">
            <v>4805041030001</v>
          </cell>
          <cell r="C1080">
            <v>69448.929999999993</v>
          </cell>
          <cell r="D1080">
            <v>68709</v>
          </cell>
          <cell r="E1080">
            <v>69449</v>
          </cell>
        </row>
        <row r="1081">
          <cell r="B1081" t="str">
            <v>4805041030002</v>
          </cell>
          <cell r="C1081">
            <v>346910.4</v>
          </cell>
          <cell r="D1081">
            <v>343217</v>
          </cell>
          <cell r="E1081">
            <v>346911</v>
          </cell>
        </row>
        <row r="1082">
          <cell r="B1082" t="str">
            <v>4805041030003</v>
          </cell>
          <cell r="C1082">
            <v>753192.93</v>
          </cell>
          <cell r="D1082">
            <v>745173</v>
          </cell>
          <cell r="E1082">
            <v>753193</v>
          </cell>
        </row>
        <row r="1083">
          <cell r="B1083" t="str">
            <v>4805041040001</v>
          </cell>
          <cell r="C1083">
            <v>0</v>
          </cell>
          <cell r="D1083">
            <v>0</v>
          </cell>
          <cell r="E1083">
            <v>0</v>
          </cell>
        </row>
        <row r="1084">
          <cell r="B1084" t="str">
            <v>4805041040006</v>
          </cell>
          <cell r="C1084">
            <v>0</v>
          </cell>
          <cell r="D1084">
            <v>0</v>
          </cell>
          <cell r="E1084">
            <v>0</v>
          </cell>
        </row>
        <row r="1085">
          <cell r="B1085" t="str">
            <v>4805041040008</v>
          </cell>
          <cell r="C1085">
            <v>0</v>
          </cell>
          <cell r="D1085">
            <v>0</v>
          </cell>
          <cell r="E1085">
            <v>0</v>
          </cell>
        </row>
      </sheetData>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2500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17825</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-117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50304</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4187</v>
          </cell>
        </row>
        <row r="71">
          <cell r="G71">
            <v>0</v>
          </cell>
        </row>
        <row r="72">
          <cell r="G72">
            <v>0</v>
          </cell>
        </row>
        <row r="73">
          <cell r="G73">
            <v>0</v>
          </cell>
        </row>
        <row r="74">
          <cell r="G74">
            <v>0</v>
          </cell>
        </row>
        <row r="75">
          <cell r="G75">
            <v>0</v>
          </cell>
        </row>
        <row r="76">
          <cell r="G76">
            <v>0</v>
          </cell>
        </row>
        <row r="77">
          <cell r="G77">
            <v>1478880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5681</v>
          </cell>
        </row>
        <row r="96">
          <cell r="G96">
            <v>0</v>
          </cell>
        </row>
        <row r="97">
          <cell r="G97">
            <v>17114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-350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509669</v>
          </cell>
        </row>
        <row r="60">
          <cell r="G60">
            <v>0</v>
          </cell>
        </row>
        <row r="61">
          <cell r="G61">
            <v>0</v>
          </cell>
        </row>
        <row r="62">
          <cell r="G62">
            <v>5000</v>
          </cell>
        </row>
        <row r="63">
          <cell r="G63">
            <v>0</v>
          </cell>
        </row>
        <row r="64">
          <cell r="G64">
            <v>0</v>
          </cell>
        </row>
        <row r="65">
          <cell r="G65">
            <v>0</v>
          </cell>
        </row>
        <row r="66">
          <cell r="G66">
            <v>0</v>
          </cell>
        </row>
        <row r="67">
          <cell r="G67">
            <v>0</v>
          </cell>
        </row>
        <row r="68">
          <cell r="G68">
            <v>0</v>
          </cell>
        </row>
        <row r="69">
          <cell r="G69">
            <v>0</v>
          </cell>
        </row>
        <row r="70">
          <cell r="G70">
            <v>0</v>
          </cell>
        </row>
        <row r="71">
          <cell r="G71">
            <v>37137</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15000</v>
          </cell>
        </row>
        <row r="86">
          <cell r="G86">
            <v>0</v>
          </cell>
        </row>
        <row r="87">
          <cell r="G87">
            <v>0</v>
          </cell>
        </row>
        <row r="88">
          <cell r="G88">
            <v>1586046</v>
          </cell>
        </row>
        <row r="89">
          <cell r="G89">
            <v>0</v>
          </cell>
        </row>
        <row r="90">
          <cell r="G90">
            <v>138946</v>
          </cell>
        </row>
        <row r="91">
          <cell r="G91">
            <v>21570</v>
          </cell>
        </row>
        <row r="92">
          <cell r="G92">
            <v>10000</v>
          </cell>
        </row>
        <row r="93">
          <cell r="G93">
            <v>0</v>
          </cell>
        </row>
        <row r="94">
          <cell r="G94">
            <v>0</v>
          </cell>
        </row>
        <row r="95">
          <cell r="G95">
            <v>44776</v>
          </cell>
        </row>
        <row r="96">
          <cell r="G96">
            <v>1740295</v>
          </cell>
        </row>
        <row r="97">
          <cell r="G97">
            <v>48341</v>
          </cell>
        </row>
        <row r="98">
          <cell r="G98">
            <v>19657</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81000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-2500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5000</v>
          </cell>
        </row>
        <row r="63">
          <cell r="G63">
            <v>0</v>
          </cell>
        </row>
        <row r="64">
          <cell r="G64">
            <v>0</v>
          </cell>
        </row>
        <row r="65">
          <cell r="G65">
            <v>0</v>
          </cell>
        </row>
        <row r="66">
          <cell r="G66">
            <v>0</v>
          </cell>
        </row>
        <row r="67">
          <cell r="G67">
            <v>0</v>
          </cell>
        </row>
        <row r="68">
          <cell r="G68">
            <v>0</v>
          </cell>
        </row>
        <row r="69">
          <cell r="G69">
            <v>0</v>
          </cell>
        </row>
        <row r="70">
          <cell r="G70">
            <v>7893</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9686</v>
          </cell>
        </row>
        <row r="91">
          <cell r="G91">
            <v>0</v>
          </cell>
        </row>
        <row r="92">
          <cell r="G92">
            <v>0</v>
          </cell>
        </row>
        <row r="93">
          <cell r="G93">
            <v>0</v>
          </cell>
        </row>
        <row r="94">
          <cell r="G94">
            <v>0</v>
          </cell>
        </row>
        <row r="95">
          <cell r="G95">
            <v>15000</v>
          </cell>
        </row>
        <row r="96">
          <cell r="G96">
            <v>0</v>
          </cell>
        </row>
        <row r="97">
          <cell r="G97">
            <v>141480</v>
          </cell>
        </row>
        <row r="98">
          <cell r="G98">
            <v>19750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-5192</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170000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505000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400000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2000000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948148</v>
          </cell>
        </row>
        <row r="60">
          <cell r="G60">
            <v>0</v>
          </cell>
        </row>
        <row r="61">
          <cell r="G61">
            <v>0</v>
          </cell>
        </row>
        <row r="62">
          <cell r="G62">
            <v>0</v>
          </cell>
        </row>
        <row r="63">
          <cell r="G63">
            <v>0</v>
          </cell>
        </row>
        <row r="64">
          <cell r="G64">
            <v>0</v>
          </cell>
        </row>
        <row r="65">
          <cell r="G65">
            <v>0</v>
          </cell>
        </row>
        <row r="66">
          <cell r="G66">
            <v>0</v>
          </cell>
        </row>
        <row r="67">
          <cell r="G67">
            <v>0</v>
          </cell>
        </row>
        <row r="68">
          <cell r="G68">
            <v>3133641</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3234525</v>
          </cell>
        </row>
        <row r="89">
          <cell r="G89">
            <v>0</v>
          </cell>
        </row>
        <row r="90">
          <cell r="G90">
            <v>0</v>
          </cell>
        </row>
        <row r="91">
          <cell r="G91">
            <v>0</v>
          </cell>
        </row>
        <row r="92">
          <cell r="G92">
            <v>151730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2936972</v>
          </cell>
        </row>
        <row r="124">
          <cell r="G124">
            <v>0</v>
          </cell>
        </row>
        <row r="125">
          <cell r="G125">
            <v>230895</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1000000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138500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22000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893</v>
          </cell>
        </row>
        <row r="96">
          <cell r="G96">
            <v>0</v>
          </cell>
        </row>
        <row r="97">
          <cell r="G97">
            <v>4053</v>
          </cell>
        </row>
        <row r="98">
          <cell r="G98">
            <v>0</v>
          </cell>
        </row>
        <row r="99">
          <cell r="G99">
            <v>0</v>
          </cell>
        </row>
        <row r="100">
          <cell r="G100">
            <v>0</v>
          </cell>
        </row>
        <row r="101">
          <cell r="G101">
            <v>39982</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-276859</v>
          </cell>
        </row>
        <row r="161">
          <cell r="G161">
            <v>-40500</v>
          </cell>
        </row>
        <row r="162">
          <cell r="G162">
            <v>-9443</v>
          </cell>
        </row>
        <row r="163">
          <cell r="G163">
            <v>-152645</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-2648</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15294858</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-14686</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-450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12000</v>
          </cell>
        </row>
        <row r="63">
          <cell r="G63">
            <v>0</v>
          </cell>
        </row>
        <row r="64">
          <cell r="G64">
            <v>0</v>
          </cell>
        </row>
        <row r="65">
          <cell r="G65">
            <v>0</v>
          </cell>
        </row>
        <row r="66">
          <cell r="G66">
            <v>0</v>
          </cell>
        </row>
        <row r="67">
          <cell r="G67">
            <v>0</v>
          </cell>
        </row>
        <row r="68">
          <cell r="G68">
            <v>0</v>
          </cell>
        </row>
        <row r="69">
          <cell r="G69">
            <v>0</v>
          </cell>
        </row>
        <row r="70">
          <cell r="G70">
            <v>5000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3600</v>
          </cell>
        </row>
        <row r="85">
          <cell r="G85">
            <v>0</v>
          </cell>
        </row>
        <row r="86">
          <cell r="G86">
            <v>0</v>
          </cell>
        </row>
        <row r="87">
          <cell r="G87">
            <v>0</v>
          </cell>
        </row>
        <row r="88">
          <cell r="G88">
            <v>0</v>
          </cell>
        </row>
        <row r="89">
          <cell r="G89">
            <v>0</v>
          </cell>
        </row>
        <row r="90">
          <cell r="G90">
            <v>8000</v>
          </cell>
        </row>
        <row r="91">
          <cell r="G91">
            <v>0</v>
          </cell>
        </row>
        <row r="92">
          <cell r="G92">
            <v>0</v>
          </cell>
        </row>
        <row r="93">
          <cell r="G93">
            <v>0</v>
          </cell>
        </row>
        <row r="94">
          <cell r="G94">
            <v>0</v>
          </cell>
        </row>
        <row r="95">
          <cell r="G95">
            <v>0</v>
          </cell>
        </row>
        <row r="96">
          <cell r="G96">
            <v>0</v>
          </cell>
        </row>
        <row r="97">
          <cell r="G97">
            <v>35381</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-391</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256000</v>
          </cell>
        </row>
        <row r="57">
          <cell r="G57">
            <v>0</v>
          </cell>
        </row>
        <row r="58">
          <cell r="G58">
            <v>0</v>
          </cell>
        </row>
        <row r="59">
          <cell r="G59">
            <v>1033999</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10000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20000</v>
          </cell>
        </row>
        <row r="83">
          <cell r="G83">
            <v>0</v>
          </cell>
        </row>
        <row r="84">
          <cell r="G84">
            <v>0</v>
          </cell>
        </row>
        <row r="85">
          <cell r="G85">
            <v>0</v>
          </cell>
        </row>
        <row r="86">
          <cell r="G86">
            <v>0</v>
          </cell>
        </row>
        <row r="87">
          <cell r="G87">
            <v>0</v>
          </cell>
        </row>
        <row r="88">
          <cell r="G88">
            <v>150000</v>
          </cell>
        </row>
        <row r="89">
          <cell r="G89">
            <v>0</v>
          </cell>
        </row>
        <row r="90">
          <cell r="G90">
            <v>33445</v>
          </cell>
        </row>
        <row r="91">
          <cell r="G91">
            <v>3867</v>
          </cell>
        </row>
        <row r="92">
          <cell r="G92">
            <v>19403</v>
          </cell>
        </row>
        <row r="93">
          <cell r="G93">
            <v>0</v>
          </cell>
        </row>
        <row r="94">
          <cell r="G94">
            <v>0</v>
          </cell>
        </row>
        <row r="95">
          <cell r="G95">
            <v>12818</v>
          </cell>
        </row>
        <row r="96">
          <cell r="G96">
            <v>0</v>
          </cell>
        </row>
        <row r="97">
          <cell r="G97">
            <v>12840</v>
          </cell>
        </row>
        <row r="98">
          <cell r="G98">
            <v>0</v>
          </cell>
        </row>
        <row r="99">
          <cell r="G99">
            <v>6000</v>
          </cell>
        </row>
        <row r="100">
          <cell r="G100">
            <v>0</v>
          </cell>
        </row>
        <row r="101">
          <cell r="G101">
            <v>21000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-7623240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16000</v>
          </cell>
        </row>
        <row r="60">
          <cell r="G60">
            <v>0</v>
          </cell>
        </row>
        <row r="61">
          <cell r="G61">
            <v>0</v>
          </cell>
        </row>
        <row r="62">
          <cell r="G62">
            <v>120699</v>
          </cell>
        </row>
        <row r="63">
          <cell r="G63">
            <v>0</v>
          </cell>
        </row>
        <row r="64">
          <cell r="G64">
            <v>4659393</v>
          </cell>
        </row>
        <row r="65">
          <cell r="G65">
            <v>700000</v>
          </cell>
        </row>
        <row r="66">
          <cell r="G66">
            <v>0</v>
          </cell>
        </row>
        <row r="67">
          <cell r="G67">
            <v>0</v>
          </cell>
        </row>
        <row r="68">
          <cell r="G68">
            <v>0</v>
          </cell>
        </row>
        <row r="69">
          <cell r="G69">
            <v>233852</v>
          </cell>
        </row>
        <row r="70">
          <cell r="G70">
            <v>50812</v>
          </cell>
        </row>
        <row r="71">
          <cell r="G71">
            <v>52525</v>
          </cell>
        </row>
        <row r="72">
          <cell r="G72">
            <v>0</v>
          </cell>
        </row>
        <row r="73">
          <cell r="G73">
            <v>0</v>
          </cell>
        </row>
        <row r="74">
          <cell r="G74">
            <v>0</v>
          </cell>
        </row>
        <row r="75">
          <cell r="G75">
            <v>0</v>
          </cell>
        </row>
        <row r="76">
          <cell r="G76">
            <v>0</v>
          </cell>
        </row>
        <row r="77">
          <cell r="G77">
            <v>60000</v>
          </cell>
        </row>
        <row r="78">
          <cell r="G78">
            <v>0</v>
          </cell>
        </row>
        <row r="79">
          <cell r="G79">
            <v>0</v>
          </cell>
        </row>
        <row r="80">
          <cell r="G80">
            <v>0</v>
          </cell>
        </row>
        <row r="81">
          <cell r="G81">
            <v>0</v>
          </cell>
        </row>
        <row r="82">
          <cell r="G82">
            <v>0</v>
          </cell>
        </row>
        <row r="83">
          <cell r="G83">
            <v>0</v>
          </cell>
        </row>
        <row r="84">
          <cell r="G84">
            <v>44951</v>
          </cell>
        </row>
        <row r="85">
          <cell r="G85">
            <v>0</v>
          </cell>
        </row>
        <row r="86">
          <cell r="G86">
            <v>0</v>
          </cell>
        </row>
        <row r="87">
          <cell r="G87">
            <v>0</v>
          </cell>
        </row>
        <row r="88">
          <cell r="G88">
            <v>2132</v>
          </cell>
        </row>
        <row r="89">
          <cell r="G89">
            <v>0</v>
          </cell>
        </row>
        <row r="90">
          <cell r="G90">
            <v>42833</v>
          </cell>
        </row>
        <row r="91">
          <cell r="G91">
            <v>0</v>
          </cell>
        </row>
        <row r="92">
          <cell r="G92">
            <v>24444</v>
          </cell>
        </row>
        <row r="93">
          <cell r="G93">
            <v>0</v>
          </cell>
        </row>
        <row r="94">
          <cell r="G94">
            <v>0</v>
          </cell>
        </row>
        <row r="95">
          <cell r="G95">
            <v>495310</v>
          </cell>
        </row>
        <row r="96">
          <cell r="G96">
            <v>0</v>
          </cell>
        </row>
        <row r="97">
          <cell r="G97">
            <v>112872</v>
          </cell>
        </row>
        <row r="98">
          <cell r="G98">
            <v>80000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-1649</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4000</v>
          </cell>
        </row>
        <row r="71">
          <cell r="G71">
            <v>0</v>
          </cell>
        </row>
        <row r="72">
          <cell r="G72">
            <v>0</v>
          </cell>
        </row>
        <row r="73">
          <cell r="G73">
            <v>0</v>
          </cell>
        </row>
        <row r="74">
          <cell r="G74">
            <v>0</v>
          </cell>
        </row>
        <row r="75">
          <cell r="G75">
            <v>0</v>
          </cell>
        </row>
        <row r="76">
          <cell r="G76">
            <v>0</v>
          </cell>
        </row>
        <row r="77">
          <cell r="G77">
            <v>0</v>
          </cell>
        </row>
        <row r="78">
          <cell r="G78">
            <v>10000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5385</v>
          </cell>
        </row>
        <row r="91">
          <cell r="G91">
            <v>0</v>
          </cell>
        </row>
        <row r="92">
          <cell r="G92">
            <v>10000</v>
          </cell>
        </row>
        <row r="93">
          <cell r="G93">
            <v>0</v>
          </cell>
        </row>
        <row r="94">
          <cell r="G94">
            <v>0</v>
          </cell>
        </row>
        <row r="95">
          <cell r="G95">
            <v>0</v>
          </cell>
        </row>
        <row r="96">
          <cell r="G96">
            <v>0</v>
          </cell>
        </row>
        <row r="97">
          <cell r="G97">
            <v>5449</v>
          </cell>
        </row>
        <row r="98">
          <cell r="G98">
            <v>0</v>
          </cell>
        </row>
        <row r="99">
          <cell r="G99">
            <v>24000</v>
          </cell>
        </row>
        <row r="100">
          <cell r="G100">
            <v>500000</v>
          </cell>
        </row>
        <row r="101">
          <cell r="G101">
            <v>28000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-824957</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150000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480001</v>
          </cell>
        </row>
        <row r="60">
          <cell r="G60">
            <v>0</v>
          </cell>
        </row>
        <row r="61">
          <cell r="G61">
            <v>0</v>
          </cell>
        </row>
        <row r="62">
          <cell r="G62">
            <v>11000</v>
          </cell>
        </row>
        <row r="63">
          <cell r="G63">
            <v>0</v>
          </cell>
        </row>
        <row r="64">
          <cell r="G64">
            <v>0</v>
          </cell>
        </row>
        <row r="65">
          <cell r="G65">
            <v>0</v>
          </cell>
        </row>
        <row r="66">
          <cell r="G66">
            <v>0</v>
          </cell>
        </row>
        <row r="67">
          <cell r="G67">
            <v>0</v>
          </cell>
        </row>
        <row r="68">
          <cell r="G68">
            <v>0</v>
          </cell>
        </row>
        <row r="69">
          <cell r="G69">
            <v>0</v>
          </cell>
        </row>
        <row r="70">
          <cell r="G70">
            <v>5000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5000</v>
          </cell>
        </row>
        <row r="91">
          <cell r="G91">
            <v>0</v>
          </cell>
        </row>
        <row r="92">
          <cell r="G92">
            <v>8600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-510000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-9742</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400000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-400000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400000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-400000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1000</v>
          </cell>
        </row>
        <row r="65">
          <cell r="G65">
            <v>0</v>
          </cell>
        </row>
        <row r="66">
          <cell r="G66">
            <v>0</v>
          </cell>
        </row>
        <row r="67">
          <cell r="G67">
            <v>0</v>
          </cell>
        </row>
        <row r="68">
          <cell r="G68">
            <v>0</v>
          </cell>
        </row>
        <row r="69">
          <cell r="G69">
            <v>0</v>
          </cell>
        </row>
        <row r="70">
          <cell r="G70">
            <v>3000</v>
          </cell>
        </row>
        <row r="71">
          <cell r="G71">
            <v>1200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2000</v>
          </cell>
        </row>
        <row r="91">
          <cell r="G91">
            <v>1000</v>
          </cell>
        </row>
        <row r="92">
          <cell r="G92">
            <v>1500</v>
          </cell>
        </row>
        <row r="93">
          <cell r="G93">
            <v>0</v>
          </cell>
        </row>
        <row r="94">
          <cell r="G94">
            <v>0</v>
          </cell>
        </row>
        <row r="95">
          <cell r="G95">
            <v>0</v>
          </cell>
        </row>
        <row r="96">
          <cell r="G96">
            <v>0</v>
          </cell>
        </row>
        <row r="97">
          <cell r="G97">
            <v>23766</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7050</v>
          </cell>
        </row>
        <row r="25">
          <cell r="F25">
            <v>0</v>
          </cell>
        </row>
        <row r="26">
          <cell r="F26">
            <v>0</v>
          </cell>
        </row>
        <row r="27">
          <cell r="F27">
            <v>0</v>
          </cell>
        </row>
        <row r="28">
          <cell r="F28">
            <v>0</v>
          </cell>
        </row>
        <row r="29">
          <cell r="F29">
            <v>0</v>
          </cell>
        </row>
        <row r="30">
          <cell r="F30">
            <v>0</v>
          </cell>
        </row>
        <row r="31">
          <cell r="F31">
            <v>0</v>
          </cell>
        </row>
        <row r="32">
          <cell r="F32">
            <v>3600</v>
          </cell>
        </row>
        <row r="33">
          <cell r="F33">
            <v>5314</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2880</v>
          </cell>
        </row>
        <row r="53">
          <cell r="F53">
            <v>0</v>
          </cell>
        </row>
        <row r="54">
          <cell r="F54">
            <v>1040</v>
          </cell>
        </row>
        <row r="55">
          <cell r="F55">
            <v>0</v>
          </cell>
        </row>
        <row r="56">
          <cell r="F56">
            <v>0</v>
          </cell>
        </row>
        <row r="57">
          <cell r="F57">
            <v>0</v>
          </cell>
        </row>
        <row r="58">
          <cell r="F58">
            <v>0</v>
          </cell>
        </row>
        <row r="59">
          <cell r="F59">
            <v>15240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83210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-5438688</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45000</v>
          </cell>
        </row>
        <row r="60">
          <cell r="G60">
            <v>0</v>
          </cell>
        </row>
        <row r="61">
          <cell r="G61">
            <v>0</v>
          </cell>
        </row>
        <row r="62">
          <cell r="G62">
            <v>38530</v>
          </cell>
        </row>
        <row r="63">
          <cell r="G63">
            <v>0</v>
          </cell>
        </row>
        <row r="64">
          <cell r="G64">
            <v>81354</v>
          </cell>
        </row>
        <row r="65">
          <cell r="G65">
            <v>0</v>
          </cell>
        </row>
        <row r="66">
          <cell r="G66">
            <v>0</v>
          </cell>
        </row>
        <row r="67">
          <cell r="G67">
            <v>0</v>
          </cell>
        </row>
        <row r="68">
          <cell r="G68">
            <v>0</v>
          </cell>
        </row>
        <row r="69">
          <cell r="G69">
            <v>11997</v>
          </cell>
        </row>
        <row r="70">
          <cell r="G70">
            <v>21109</v>
          </cell>
        </row>
        <row r="71">
          <cell r="G71">
            <v>86286</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2870</v>
          </cell>
        </row>
        <row r="83">
          <cell r="G83">
            <v>0</v>
          </cell>
        </row>
        <row r="84">
          <cell r="G84">
            <v>34075</v>
          </cell>
        </row>
        <row r="85">
          <cell r="G85">
            <v>0</v>
          </cell>
        </row>
        <row r="86">
          <cell r="G86">
            <v>0</v>
          </cell>
        </row>
        <row r="87">
          <cell r="G87">
            <v>0</v>
          </cell>
        </row>
        <row r="88">
          <cell r="G88">
            <v>0</v>
          </cell>
        </row>
        <row r="89">
          <cell r="G89">
            <v>0</v>
          </cell>
        </row>
        <row r="90">
          <cell r="G90">
            <v>50891</v>
          </cell>
        </row>
        <row r="91">
          <cell r="G91">
            <v>8000</v>
          </cell>
        </row>
        <row r="92">
          <cell r="G92">
            <v>19412</v>
          </cell>
        </row>
        <row r="93">
          <cell r="G93">
            <v>0</v>
          </cell>
        </row>
        <row r="94">
          <cell r="G94">
            <v>0</v>
          </cell>
        </row>
        <row r="95">
          <cell r="G95">
            <v>101554</v>
          </cell>
        </row>
        <row r="96">
          <cell r="G96">
            <v>0</v>
          </cell>
        </row>
        <row r="97">
          <cell r="G97">
            <v>42018</v>
          </cell>
        </row>
        <row r="98">
          <cell r="G98">
            <v>126900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-3581</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1171212</v>
          </cell>
        </row>
        <row r="59">
          <cell r="G59">
            <v>678171</v>
          </cell>
        </row>
        <row r="60">
          <cell r="G60">
            <v>0</v>
          </cell>
        </row>
        <row r="61">
          <cell r="G61">
            <v>1365591</v>
          </cell>
        </row>
        <row r="62">
          <cell r="G62">
            <v>20001</v>
          </cell>
        </row>
        <row r="63">
          <cell r="G63">
            <v>500000</v>
          </cell>
        </row>
        <row r="64">
          <cell r="G64">
            <v>28700</v>
          </cell>
        </row>
        <row r="65">
          <cell r="G65">
            <v>0</v>
          </cell>
        </row>
        <row r="66">
          <cell r="G66">
            <v>80000</v>
          </cell>
        </row>
        <row r="67">
          <cell r="G67">
            <v>278760</v>
          </cell>
        </row>
        <row r="68">
          <cell r="G68">
            <v>0</v>
          </cell>
        </row>
        <row r="69">
          <cell r="G69">
            <v>0</v>
          </cell>
        </row>
        <row r="70">
          <cell r="G70">
            <v>24001</v>
          </cell>
        </row>
        <row r="71">
          <cell r="G71">
            <v>0</v>
          </cell>
        </row>
        <row r="72">
          <cell r="G72">
            <v>0</v>
          </cell>
        </row>
        <row r="73">
          <cell r="G73">
            <v>0</v>
          </cell>
        </row>
        <row r="74">
          <cell r="G74">
            <v>0</v>
          </cell>
        </row>
        <row r="75">
          <cell r="G75">
            <v>0</v>
          </cell>
        </row>
        <row r="76">
          <cell r="G76">
            <v>0</v>
          </cell>
        </row>
        <row r="77">
          <cell r="G77">
            <v>0</v>
          </cell>
        </row>
        <row r="78">
          <cell r="G78">
            <v>3638065</v>
          </cell>
        </row>
        <row r="79">
          <cell r="G79">
            <v>0</v>
          </cell>
        </row>
        <row r="80">
          <cell r="G80">
            <v>0</v>
          </cell>
        </row>
        <row r="81">
          <cell r="G81">
            <v>0</v>
          </cell>
        </row>
        <row r="82">
          <cell r="G82">
            <v>0</v>
          </cell>
        </row>
        <row r="83">
          <cell r="G83">
            <v>0</v>
          </cell>
        </row>
        <row r="84">
          <cell r="G84">
            <v>4150</v>
          </cell>
        </row>
        <row r="85">
          <cell r="G85">
            <v>0</v>
          </cell>
        </row>
        <row r="86">
          <cell r="G86">
            <v>0</v>
          </cell>
        </row>
        <row r="87">
          <cell r="G87">
            <v>0</v>
          </cell>
        </row>
        <row r="88">
          <cell r="G88">
            <v>19830</v>
          </cell>
        </row>
        <row r="89">
          <cell r="G89">
            <v>0</v>
          </cell>
        </row>
        <row r="90">
          <cell r="G90">
            <v>40782</v>
          </cell>
        </row>
        <row r="91">
          <cell r="G91">
            <v>0</v>
          </cell>
        </row>
        <row r="92">
          <cell r="G92">
            <v>45112</v>
          </cell>
        </row>
        <row r="93">
          <cell r="G93">
            <v>0</v>
          </cell>
        </row>
        <row r="94">
          <cell r="G94">
            <v>0</v>
          </cell>
        </row>
        <row r="95">
          <cell r="G95">
            <v>73243</v>
          </cell>
        </row>
        <row r="96">
          <cell r="G96">
            <v>0</v>
          </cell>
        </row>
        <row r="97">
          <cell r="G97">
            <v>162988</v>
          </cell>
        </row>
        <row r="98">
          <cell r="G98">
            <v>80000</v>
          </cell>
        </row>
        <row r="99">
          <cell r="G99">
            <v>22500</v>
          </cell>
        </row>
        <row r="100">
          <cell r="G100">
            <v>0</v>
          </cell>
        </row>
        <row r="101">
          <cell r="G101">
            <v>10000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168000</v>
          </cell>
        </row>
        <row r="124">
          <cell r="G124">
            <v>417038</v>
          </cell>
        </row>
        <row r="125">
          <cell r="G125">
            <v>445056</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-2182</v>
          </cell>
        </row>
        <row r="183">
          <cell r="G183">
            <v>0</v>
          </cell>
        </row>
        <row r="198">
          <cell r="G198">
            <v>28897</v>
          </cell>
        </row>
        <row r="199">
          <cell r="G199">
            <v>3793872</v>
          </cell>
        </row>
        <row r="200">
          <cell r="G200">
            <v>0</v>
          </cell>
        </row>
        <row r="201">
          <cell r="G201">
            <v>0</v>
          </cell>
        </row>
        <row r="202">
          <cell r="G202">
            <v>8000000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12000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-1335853</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4000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1500</v>
          </cell>
        </row>
        <row r="91">
          <cell r="G91">
            <v>4977</v>
          </cell>
        </row>
        <row r="92">
          <cell r="G92">
            <v>0</v>
          </cell>
        </row>
        <row r="93">
          <cell r="G93">
            <v>0</v>
          </cell>
        </row>
        <row r="94">
          <cell r="G94">
            <v>0</v>
          </cell>
        </row>
        <row r="95">
          <cell r="G95">
            <v>0</v>
          </cell>
        </row>
        <row r="96">
          <cell r="G96">
            <v>0</v>
          </cell>
        </row>
        <row r="97">
          <cell r="G97">
            <v>14904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-658</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1500</v>
          </cell>
        </row>
        <row r="91">
          <cell r="G91">
            <v>0</v>
          </cell>
        </row>
        <row r="92">
          <cell r="G92">
            <v>0</v>
          </cell>
        </row>
        <row r="93">
          <cell r="G93">
            <v>0</v>
          </cell>
        </row>
        <row r="94">
          <cell r="G94">
            <v>0</v>
          </cell>
        </row>
        <row r="95">
          <cell r="G95">
            <v>1825</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-444</v>
          </cell>
        </row>
        <row r="183">
          <cell r="G183">
            <v>0</v>
          </cell>
        </row>
        <row r="198">
          <cell r="G198">
            <v>0</v>
          </cell>
        </row>
        <row r="199">
          <cell r="G199">
            <v>0</v>
          </cell>
        </row>
        <row r="200">
          <cell r="G200">
            <v>0</v>
          </cell>
        </row>
        <row r="201">
          <cell r="G201">
            <v>12000000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10000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11464</v>
          </cell>
        </row>
        <row r="91">
          <cell r="G91">
            <v>0</v>
          </cell>
        </row>
        <row r="92">
          <cell r="G92">
            <v>0</v>
          </cell>
        </row>
        <row r="93">
          <cell r="G93">
            <v>0</v>
          </cell>
        </row>
        <row r="94">
          <cell r="G94">
            <v>0</v>
          </cell>
        </row>
        <row r="95">
          <cell r="G95">
            <v>6997</v>
          </cell>
        </row>
        <row r="96">
          <cell r="G96">
            <v>0</v>
          </cell>
        </row>
        <row r="97">
          <cell r="G97">
            <v>11520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-2125</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5000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1000</v>
          </cell>
        </row>
        <row r="91">
          <cell r="G91">
            <v>0</v>
          </cell>
        </row>
        <row r="92">
          <cell r="G92">
            <v>0</v>
          </cell>
        </row>
        <row r="93">
          <cell r="G93">
            <v>0</v>
          </cell>
        </row>
        <row r="94">
          <cell r="G94">
            <v>0</v>
          </cell>
        </row>
        <row r="95">
          <cell r="G95">
            <v>0</v>
          </cell>
        </row>
        <row r="96">
          <cell r="G96">
            <v>0</v>
          </cell>
        </row>
        <row r="97">
          <cell r="G97">
            <v>0</v>
          </cell>
        </row>
        <row r="98">
          <cell r="G98">
            <v>5000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0</v>
          </cell>
        </row>
        <row r="65">
          <cell r="G65">
            <v>0</v>
          </cell>
        </row>
        <row r="66">
          <cell r="G66">
            <v>0</v>
          </cell>
        </row>
        <row r="67">
          <cell r="G67">
            <v>0</v>
          </cell>
        </row>
        <row r="68">
          <cell r="G68">
            <v>0</v>
          </cell>
        </row>
        <row r="69">
          <cell r="G69">
            <v>0</v>
          </cell>
        </row>
        <row r="70">
          <cell r="G70">
            <v>6000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1000</v>
          </cell>
        </row>
        <row r="85">
          <cell r="G85">
            <v>0</v>
          </cell>
        </row>
        <row r="86">
          <cell r="G86">
            <v>0</v>
          </cell>
        </row>
        <row r="87">
          <cell r="G87">
            <v>0</v>
          </cell>
        </row>
        <row r="88">
          <cell r="G88">
            <v>0</v>
          </cell>
        </row>
        <row r="89">
          <cell r="G89">
            <v>0</v>
          </cell>
        </row>
        <row r="90">
          <cell r="G90">
            <v>5000</v>
          </cell>
        </row>
        <row r="91">
          <cell r="G91">
            <v>0</v>
          </cell>
        </row>
        <row r="92">
          <cell r="G92">
            <v>5000</v>
          </cell>
        </row>
        <row r="93">
          <cell r="G93">
            <v>0</v>
          </cell>
        </row>
        <row r="94">
          <cell r="G94">
            <v>0</v>
          </cell>
        </row>
        <row r="95">
          <cell r="G95">
            <v>5000</v>
          </cell>
        </row>
        <row r="96">
          <cell r="G96">
            <v>0</v>
          </cell>
        </row>
        <row r="97">
          <cell r="G97">
            <v>19440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31330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714</v>
          </cell>
        </row>
        <row r="96">
          <cell r="G96">
            <v>0</v>
          </cell>
        </row>
        <row r="97">
          <cell r="G97">
            <v>8700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-3094</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5000</v>
          </cell>
        </row>
        <row r="25">
          <cell r="F25">
            <v>100000</v>
          </cell>
        </row>
        <row r="26">
          <cell r="F26">
            <v>50000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2000</v>
          </cell>
        </row>
        <row r="45">
          <cell r="F45">
            <v>0</v>
          </cell>
        </row>
        <row r="46">
          <cell r="F46">
            <v>3000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20000</v>
          </cell>
        </row>
        <row r="58">
          <cell r="F58">
            <v>0</v>
          </cell>
        </row>
        <row r="59">
          <cell r="F59">
            <v>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524704</v>
          </cell>
        </row>
        <row r="65">
          <cell r="G65">
            <v>0</v>
          </cell>
        </row>
        <row r="66">
          <cell r="G66">
            <v>0</v>
          </cell>
        </row>
        <row r="67">
          <cell r="G67">
            <v>0</v>
          </cell>
        </row>
        <row r="68">
          <cell r="G68">
            <v>0</v>
          </cell>
        </row>
        <row r="69">
          <cell r="G69">
            <v>0</v>
          </cell>
        </row>
        <row r="70">
          <cell r="G70">
            <v>0</v>
          </cell>
        </row>
        <row r="71">
          <cell r="G71">
            <v>118090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79200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77500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14919762</v>
          </cell>
        </row>
        <row r="61">
          <cell r="G61">
            <v>0</v>
          </cell>
        </row>
        <row r="62">
          <cell r="G62">
            <v>0</v>
          </cell>
        </row>
        <row r="63">
          <cell r="G63">
            <v>0</v>
          </cell>
        </row>
        <row r="64">
          <cell r="G64">
            <v>2000</v>
          </cell>
        </row>
        <row r="65">
          <cell r="G65">
            <v>0</v>
          </cell>
        </row>
        <row r="66">
          <cell r="G66">
            <v>0</v>
          </cell>
        </row>
        <row r="67">
          <cell r="G67">
            <v>0</v>
          </cell>
        </row>
        <row r="68">
          <cell r="G68">
            <v>0</v>
          </cell>
        </row>
        <row r="69">
          <cell r="G69">
            <v>0</v>
          </cell>
        </row>
        <row r="70">
          <cell r="G70">
            <v>0</v>
          </cell>
        </row>
        <row r="71">
          <cell r="G71">
            <v>12733</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5000</v>
          </cell>
        </row>
        <row r="92">
          <cell r="G92">
            <v>1000</v>
          </cell>
        </row>
        <row r="93">
          <cell r="G93">
            <v>0</v>
          </cell>
        </row>
        <row r="94">
          <cell r="G94">
            <v>0</v>
          </cell>
        </row>
        <row r="95">
          <cell r="G95">
            <v>2000</v>
          </cell>
        </row>
        <row r="96">
          <cell r="G96">
            <v>0</v>
          </cell>
        </row>
        <row r="97">
          <cell r="G97">
            <v>15432</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230000</v>
          </cell>
        </row>
        <row r="22">
          <cell r="F22">
            <v>0</v>
          </cell>
        </row>
        <row r="23">
          <cell r="F23">
            <v>0</v>
          </cell>
        </row>
        <row r="24">
          <cell r="F24">
            <v>23000</v>
          </cell>
        </row>
        <row r="25">
          <cell r="F25">
            <v>180000</v>
          </cell>
        </row>
        <row r="26">
          <cell r="F26">
            <v>45000</v>
          </cell>
        </row>
        <row r="27">
          <cell r="F27">
            <v>0</v>
          </cell>
        </row>
        <row r="28">
          <cell r="F28">
            <v>0</v>
          </cell>
        </row>
        <row r="29">
          <cell r="F29">
            <v>0</v>
          </cell>
        </row>
        <row r="30">
          <cell r="F30">
            <v>0</v>
          </cell>
        </row>
        <row r="31">
          <cell r="F31">
            <v>0</v>
          </cell>
        </row>
        <row r="32">
          <cell r="F32">
            <v>0</v>
          </cell>
        </row>
        <row r="33">
          <cell r="F33">
            <v>4000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3600</v>
          </cell>
        </row>
        <row r="45">
          <cell r="F45">
            <v>0</v>
          </cell>
        </row>
        <row r="46">
          <cell r="F46">
            <v>3000</v>
          </cell>
        </row>
        <row r="47">
          <cell r="F47">
            <v>0</v>
          </cell>
        </row>
        <row r="48">
          <cell r="F48">
            <v>0</v>
          </cell>
        </row>
        <row r="49">
          <cell r="F49">
            <v>0</v>
          </cell>
        </row>
        <row r="50">
          <cell r="F50">
            <v>0</v>
          </cell>
        </row>
        <row r="51">
          <cell r="F51">
            <v>0</v>
          </cell>
        </row>
        <row r="52">
          <cell r="F52">
            <v>0</v>
          </cell>
        </row>
        <row r="53">
          <cell r="F53">
            <v>30000</v>
          </cell>
        </row>
        <row r="54">
          <cell r="F54">
            <v>1000</v>
          </cell>
        </row>
        <row r="55">
          <cell r="F55">
            <v>0</v>
          </cell>
        </row>
        <row r="56">
          <cell r="F56">
            <v>0</v>
          </cell>
        </row>
        <row r="57">
          <cell r="F57">
            <v>0</v>
          </cell>
        </row>
        <row r="58">
          <cell r="F58">
            <v>0</v>
          </cell>
        </row>
        <row r="59">
          <cell r="F59">
            <v>51600</v>
          </cell>
        </row>
        <row r="60">
          <cell r="F60">
            <v>10000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358649</v>
          </cell>
        </row>
        <row r="57">
          <cell r="G57">
            <v>0</v>
          </cell>
        </row>
        <row r="58">
          <cell r="G58">
            <v>0</v>
          </cell>
        </row>
        <row r="59">
          <cell r="G59">
            <v>885642</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1360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16749</v>
          </cell>
        </row>
        <row r="85">
          <cell r="G85">
            <v>0</v>
          </cell>
        </row>
        <row r="86">
          <cell r="G86">
            <v>0</v>
          </cell>
        </row>
        <row r="87">
          <cell r="G87">
            <v>0</v>
          </cell>
        </row>
        <row r="88">
          <cell r="G88">
            <v>51537</v>
          </cell>
        </row>
        <row r="89">
          <cell r="G89">
            <v>0</v>
          </cell>
        </row>
        <row r="90">
          <cell r="G90">
            <v>44137</v>
          </cell>
        </row>
        <row r="91">
          <cell r="G91">
            <v>75000</v>
          </cell>
        </row>
        <row r="92">
          <cell r="G92">
            <v>1000</v>
          </cell>
        </row>
        <row r="93">
          <cell r="G93">
            <v>0</v>
          </cell>
        </row>
        <row r="94">
          <cell r="G94">
            <v>0</v>
          </cell>
        </row>
        <row r="95">
          <cell r="G95">
            <v>24779</v>
          </cell>
        </row>
        <row r="96">
          <cell r="G96">
            <v>0</v>
          </cell>
        </row>
        <row r="97">
          <cell r="G97">
            <v>28773</v>
          </cell>
        </row>
        <row r="98">
          <cell r="G98">
            <v>46402</v>
          </cell>
        </row>
        <row r="99">
          <cell r="G99">
            <v>0</v>
          </cell>
        </row>
        <row r="100">
          <cell r="G100">
            <v>0</v>
          </cell>
        </row>
        <row r="101">
          <cell r="G101">
            <v>1500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-1932</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42708</v>
          </cell>
        </row>
        <row r="60">
          <cell r="G60">
            <v>0</v>
          </cell>
        </row>
        <row r="61">
          <cell r="G61">
            <v>0</v>
          </cell>
        </row>
        <row r="62">
          <cell r="G62">
            <v>10000</v>
          </cell>
        </row>
        <row r="63">
          <cell r="G63">
            <v>0</v>
          </cell>
        </row>
        <row r="64">
          <cell r="G64">
            <v>8334</v>
          </cell>
        </row>
        <row r="65">
          <cell r="G65">
            <v>0</v>
          </cell>
        </row>
        <row r="66">
          <cell r="G66">
            <v>0</v>
          </cell>
        </row>
        <row r="67">
          <cell r="G67">
            <v>0</v>
          </cell>
        </row>
        <row r="68">
          <cell r="G68">
            <v>0</v>
          </cell>
        </row>
        <row r="69">
          <cell r="G69">
            <v>0</v>
          </cell>
        </row>
        <row r="70">
          <cell r="G70">
            <v>5436</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8400</v>
          </cell>
        </row>
        <row r="85">
          <cell r="G85">
            <v>0</v>
          </cell>
        </row>
        <row r="86">
          <cell r="G86">
            <v>0</v>
          </cell>
        </row>
        <row r="87">
          <cell r="G87">
            <v>0</v>
          </cell>
        </row>
        <row r="88">
          <cell r="G88">
            <v>0</v>
          </cell>
        </row>
        <row r="89">
          <cell r="G89">
            <v>0</v>
          </cell>
        </row>
        <row r="90">
          <cell r="G90">
            <v>267940</v>
          </cell>
        </row>
        <row r="91">
          <cell r="G91">
            <v>588232</v>
          </cell>
        </row>
        <row r="92">
          <cell r="G92">
            <v>24145</v>
          </cell>
        </row>
        <row r="93">
          <cell r="G93">
            <v>0</v>
          </cell>
        </row>
        <row r="94">
          <cell r="G94">
            <v>0</v>
          </cell>
        </row>
        <row r="95">
          <cell r="G95">
            <v>32400</v>
          </cell>
        </row>
        <row r="96">
          <cell r="G96">
            <v>0</v>
          </cell>
        </row>
        <row r="97">
          <cell r="G97">
            <v>8552</v>
          </cell>
        </row>
        <row r="98">
          <cell r="G98">
            <v>21668</v>
          </cell>
        </row>
        <row r="99">
          <cell r="G99">
            <v>0</v>
          </cell>
        </row>
        <row r="100">
          <cell r="G100">
            <v>0</v>
          </cell>
        </row>
        <row r="101">
          <cell r="G101">
            <v>4000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-20003794</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-1906</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42708</v>
          </cell>
        </row>
        <row r="60">
          <cell r="G60">
            <v>0</v>
          </cell>
        </row>
        <row r="61">
          <cell r="G61">
            <v>0</v>
          </cell>
        </row>
        <row r="62">
          <cell r="G62">
            <v>0</v>
          </cell>
        </row>
        <row r="63">
          <cell r="G63">
            <v>0</v>
          </cell>
        </row>
        <row r="64">
          <cell r="G64">
            <v>8334</v>
          </cell>
        </row>
        <row r="65">
          <cell r="G65">
            <v>0</v>
          </cell>
        </row>
        <row r="66">
          <cell r="G66">
            <v>0</v>
          </cell>
        </row>
        <row r="67">
          <cell r="G67">
            <v>0</v>
          </cell>
        </row>
        <row r="68">
          <cell r="G68">
            <v>0</v>
          </cell>
        </row>
        <row r="69">
          <cell r="G69">
            <v>0</v>
          </cell>
        </row>
        <row r="70">
          <cell r="G70">
            <v>2800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4422</v>
          </cell>
        </row>
        <row r="85">
          <cell r="G85">
            <v>0</v>
          </cell>
        </row>
        <row r="86">
          <cell r="G86">
            <v>0</v>
          </cell>
        </row>
        <row r="87">
          <cell r="G87">
            <v>0</v>
          </cell>
        </row>
        <row r="88">
          <cell r="G88">
            <v>0</v>
          </cell>
        </row>
        <row r="89">
          <cell r="G89">
            <v>0</v>
          </cell>
        </row>
        <row r="90">
          <cell r="G90">
            <v>246762</v>
          </cell>
        </row>
        <row r="91">
          <cell r="G91">
            <v>505437</v>
          </cell>
        </row>
        <row r="92">
          <cell r="G92">
            <v>24196</v>
          </cell>
        </row>
        <row r="93">
          <cell r="G93">
            <v>0</v>
          </cell>
        </row>
        <row r="94">
          <cell r="G94">
            <v>0</v>
          </cell>
        </row>
        <row r="95">
          <cell r="G95">
            <v>39017</v>
          </cell>
        </row>
        <row r="96">
          <cell r="G96">
            <v>0</v>
          </cell>
        </row>
        <row r="97">
          <cell r="G97">
            <v>16095</v>
          </cell>
        </row>
        <row r="98">
          <cell r="G98">
            <v>0</v>
          </cell>
        </row>
        <row r="99">
          <cell r="G99">
            <v>0</v>
          </cell>
        </row>
        <row r="100">
          <cell r="G100">
            <v>0</v>
          </cell>
        </row>
        <row r="101">
          <cell r="G101">
            <v>4000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-15574835</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-3636</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42708</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8197</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5896</v>
          </cell>
        </row>
        <row r="85">
          <cell r="G85">
            <v>0</v>
          </cell>
        </row>
        <row r="86">
          <cell r="G86">
            <v>0</v>
          </cell>
        </row>
        <row r="87">
          <cell r="G87">
            <v>0</v>
          </cell>
        </row>
        <row r="88">
          <cell r="G88">
            <v>0</v>
          </cell>
        </row>
        <row r="89">
          <cell r="G89">
            <v>0</v>
          </cell>
        </row>
        <row r="90">
          <cell r="G90">
            <v>151948</v>
          </cell>
        </row>
        <row r="91">
          <cell r="G91">
            <v>342666</v>
          </cell>
        </row>
        <row r="92">
          <cell r="G92">
            <v>18861</v>
          </cell>
        </row>
        <row r="93">
          <cell r="G93">
            <v>0</v>
          </cell>
        </row>
        <row r="94">
          <cell r="G94">
            <v>0</v>
          </cell>
        </row>
        <row r="95">
          <cell r="G95">
            <v>44017</v>
          </cell>
        </row>
        <row r="96">
          <cell r="G96">
            <v>0</v>
          </cell>
        </row>
        <row r="97">
          <cell r="G97">
            <v>8640</v>
          </cell>
        </row>
        <row r="98">
          <cell r="G98">
            <v>10000</v>
          </cell>
        </row>
        <row r="99">
          <cell r="G99">
            <v>0</v>
          </cell>
        </row>
        <row r="100">
          <cell r="G100">
            <v>0</v>
          </cell>
        </row>
        <row r="101">
          <cell r="G101">
            <v>4000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-14348465</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-3182</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42708</v>
          </cell>
        </row>
        <row r="60">
          <cell r="G60">
            <v>0</v>
          </cell>
        </row>
        <row r="61">
          <cell r="G61">
            <v>0</v>
          </cell>
        </row>
        <row r="62">
          <cell r="G62">
            <v>0</v>
          </cell>
        </row>
        <row r="63">
          <cell r="G63">
            <v>0</v>
          </cell>
        </row>
        <row r="64">
          <cell r="G64">
            <v>8334</v>
          </cell>
        </row>
        <row r="65">
          <cell r="G65">
            <v>0</v>
          </cell>
        </row>
        <row r="66">
          <cell r="G66">
            <v>0</v>
          </cell>
        </row>
        <row r="67">
          <cell r="G67">
            <v>0</v>
          </cell>
        </row>
        <row r="68">
          <cell r="G68">
            <v>0</v>
          </cell>
        </row>
        <row r="69">
          <cell r="G69">
            <v>0</v>
          </cell>
        </row>
        <row r="70">
          <cell r="G70">
            <v>7715</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5896</v>
          </cell>
        </row>
        <row r="85">
          <cell r="G85">
            <v>0</v>
          </cell>
        </row>
        <row r="86">
          <cell r="G86">
            <v>0</v>
          </cell>
        </row>
        <row r="87">
          <cell r="G87">
            <v>0</v>
          </cell>
        </row>
        <row r="88">
          <cell r="G88">
            <v>0</v>
          </cell>
        </row>
        <row r="89">
          <cell r="G89">
            <v>0</v>
          </cell>
        </row>
        <row r="90">
          <cell r="G90">
            <v>209007</v>
          </cell>
        </row>
        <row r="91">
          <cell r="G91">
            <v>254611</v>
          </cell>
        </row>
        <row r="92">
          <cell r="G92">
            <v>18576</v>
          </cell>
        </row>
        <row r="93">
          <cell r="G93">
            <v>0</v>
          </cell>
        </row>
        <row r="94">
          <cell r="G94">
            <v>0</v>
          </cell>
        </row>
        <row r="95">
          <cell r="G95">
            <v>38358</v>
          </cell>
        </row>
        <row r="96">
          <cell r="G96">
            <v>0</v>
          </cell>
        </row>
        <row r="97">
          <cell r="G97">
            <v>8640</v>
          </cell>
        </row>
        <row r="98">
          <cell r="G98">
            <v>0</v>
          </cell>
        </row>
        <row r="99">
          <cell r="G99">
            <v>0</v>
          </cell>
        </row>
        <row r="100">
          <cell r="G100">
            <v>0</v>
          </cell>
        </row>
        <row r="101">
          <cell r="G101">
            <v>4000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-9634935</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-431</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6000</v>
          </cell>
        </row>
        <row r="63">
          <cell r="G63">
            <v>0</v>
          </cell>
        </row>
        <row r="64">
          <cell r="G64">
            <v>0</v>
          </cell>
        </row>
        <row r="65">
          <cell r="G65">
            <v>0</v>
          </cell>
        </row>
        <row r="66">
          <cell r="G66">
            <v>0</v>
          </cell>
        </row>
        <row r="67">
          <cell r="G67">
            <v>0</v>
          </cell>
        </row>
        <row r="68">
          <cell r="G68">
            <v>0</v>
          </cell>
        </row>
        <row r="69">
          <cell r="G69">
            <v>0</v>
          </cell>
        </row>
        <row r="70">
          <cell r="G70">
            <v>8200</v>
          </cell>
        </row>
        <row r="71">
          <cell r="G71">
            <v>114448</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13537</v>
          </cell>
        </row>
        <row r="85">
          <cell r="G85">
            <v>0</v>
          </cell>
        </row>
        <row r="86">
          <cell r="G86">
            <v>0</v>
          </cell>
        </row>
        <row r="87">
          <cell r="G87">
            <v>0</v>
          </cell>
        </row>
        <row r="88">
          <cell r="G88">
            <v>0</v>
          </cell>
        </row>
        <row r="89">
          <cell r="G89">
            <v>0</v>
          </cell>
        </row>
        <row r="90">
          <cell r="G90">
            <v>14000</v>
          </cell>
        </row>
        <row r="91">
          <cell r="G91">
            <v>0</v>
          </cell>
        </row>
        <row r="92">
          <cell r="G92">
            <v>11676</v>
          </cell>
        </row>
        <row r="93">
          <cell r="G93">
            <v>0</v>
          </cell>
        </row>
        <row r="94">
          <cell r="G94">
            <v>0</v>
          </cell>
        </row>
        <row r="95">
          <cell r="G95">
            <v>10000</v>
          </cell>
        </row>
        <row r="96">
          <cell r="G96">
            <v>0</v>
          </cell>
        </row>
        <row r="97">
          <cell r="G97">
            <v>24578</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-303</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470080</v>
          </cell>
        </row>
        <row r="60">
          <cell r="G60">
            <v>0</v>
          </cell>
        </row>
        <row r="61">
          <cell r="G61">
            <v>0</v>
          </cell>
        </row>
        <row r="62">
          <cell r="G62">
            <v>3900</v>
          </cell>
        </row>
        <row r="63">
          <cell r="G63">
            <v>0</v>
          </cell>
        </row>
        <row r="64">
          <cell r="G64">
            <v>55000</v>
          </cell>
        </row>
        <row r="65">
          <cell r="G65">
            <v>0</v>
          </cell>
        </row>
        <row r="66">
          <cell r="G66">
            <v>0</v>
          </cell>
        </row>
        <row r="67">
          <cell r="G67">
            <v>0</v>
          </cell>
        </row>
        <row r="68">
          <cell r="G68">
            <v>0</v>
          </cell>
        </row>
        <row r="69">
          <cell r="G69">
            <v>0</v>
          </cell>
        </row>
        <row r="70">
          <cell r="G70">
            <v>6000</v>
          </cell>
        </row>
        <row r="71">
          <cell r="G71">
            <v>8400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7386</v>
          </cell>
        </row>
        <row r="91">
          <cell r="G91">
            <v>3964</v>
          </cell>
        </row>
        <row r="92">
          <cell r="G92">
            <v>12280</v>
          </cell>
        </row>
        <row r="93">
          <cell r="G93">
            <v>0</v>
          </cell>
        </row>
        <row r="94">
          <cell r="G94">
            <v>0</v>
          </cell>
        </row>
        <row r="95">
          <cell r="G95">
            <v>84798</v>
          </cell>
        </row>
        <row r="96">
          <cell r="G96">
            <v>0</v>
          </cell>
        </row>
        <row r="97">
          <cell r="G97">
            <v>116560</v>
          </cell>
        </row>
        <row r="98">
          <cell r="G98">
            <v>52295</v>
          </cell>
        </row>
        <row r="99">
          <cell r="G99">
            <v>0</v>
          </cell>
        </row>
        <row r="100">
          <cell r="G100">
            <v>0</v>
          </cell>
        </row>
        <row r="101">
          <cell r="G101">
            <v>138729</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93476</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-283</v>
          </cell>
        </row>
        <row r="183">
          <cell r="G183">
            <v>0</v>
          </cell>
        </row>
        <row r="198">
          <cell r="G198">
            <v>0</v>
          </cell>
        </row>
        <row r="199">
          <cell r="G199">
            <v>0</v>
          </cell>
        </row>
        <row r="200">
          <cell r="G200">
            <v>0</v>
          </cell>
        </row>
        <row r="201">
          <cell r="G201">
            <v>3000000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6266</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4000</v>
          </cell>
        </row>
        <row r="83">
          <cell r="G83">
            <v>0</v>
          </cell>
        </row>
        <row r="84">
          <cell r="G84">
            <v>0</v>
          </cell>
        </row>
        <row r="85">
          <cell r="G85">
            <v>0</v>
          </cell>
        </row>
        <row r="86">
          <cell r="G86">
            <v>0</v>
          </cell>
        </row>
        <row r="87">
          <cell r="G87">
            <v>0</v>
          </cell>
        </row>
        <row r="88">
          <cell r="G88">
            <v>23400</v>
          </cell>
        </row>
        <row r="89">
          <cell r="G89">
            <v>0</v>
          </cell>
        </row>
        <row r="90">
          <cell r="G90">
            <v>0</v>
          </cell>
        </row>
        <row r="91">
          <cell r="G91">
            <v>0</v>
          </cell>
        </row>
        <row r="92">
          <cell r="G92">
            <v>10000</v>
          </cell>
        </row>
        <row r="93">
          <cell r="G93">
            <v>0</v>
          </cell>
        </row>
        <row r="94">
          <cell r="G94">
            <v>0</v>
          </cell>
        </row>
        <row r="95">
          <cell r="G95">
            <v>6000</v>
          </cell>
        </row>
        <row r="96">
          <cell r="G96">
            <v>0</v>
          </cell>
        </row>
        <row r="97">
          <cell r="G97">
            <v>6507</v>
          </cell>
        </row>
        <row r="98">
          <cell r="G98">
            <v>10000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-87529</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-1319</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8737</v>
          </cell>
        </row>
        <row r="63">
          <cell r="G63">
            <v>0</v>
          </cell>
        </row>
        <row r="64">
          <cell r="G64">
            <v>0</v>
          </cell>
        </row>
        <row r="65">
          <cell r="G65">
            <v>0</v>
          </cell>
        </row>
        <row r="66">
          <cell r="G66">
            <v>0</v>
          </cell>
        </row>
        <row r="67">
          <cell r="G67">
            <v>0</v>
          </cell>
        </row>
        <row r="68">
          <cell r="G68">
            <v>0</v>
          </cell>
        </row>
        <row r="69">
          <cell r="G69">
            <v>4000</v>
          </cell>
        </row>
        <row r="70">
          <cell r="G70">
            <v>5000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6359</v>
          </cell>
        </row>
        <row r="85">
          <cell r="G85">
            <v>0</v>
          </cell>
        </row>
        <row r="86">
          <cell r="G86">
            <v>0</v>
          </cell>
        </row>
        <row r="87">
          <cell r="G87">
            <v>0</v>
          </cell>
        </row>
        <row r="88">
          <cell r="G88">
            <v>0</v>
          </cell>
        </row>
        <row r="89">
          <cell r="G89">
            <v>0</v>
          </cell>
        </row>
        <row r="90">
          <cell r="G90">
            <v>4000</v>
          </cell>
        </row>
        <row r="91">
          <cell r="G91">
            <v>0</v>
          </cell>
        </row>
        <row r="92">
          <cell r="G92">
            <v>0</v>
          </cell>
        </row>
        <row r="93">
          <cell r="G93">
            <v>0</v>
          </cell>
        </row>
        <row r="94">
          <cell r="G94">
            <v>0</v>
          </cell>
        </row>
        <row r="95">
          <cell r="G95">
            <v>14815</v>
          </cell>
        </row>
        <row r="96">
          <cell r="G96">
            <v>0</v>
          </cell>
        </row>
        <row r="97">
          <cell r="G97">
            <v>5223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0</v>
          </cell>
        </row>
        <row r="65">
          <cell r="G65">
            <v>0</v>
          </cell>
        </row>
        <row r="66">
          <cell r="G66">
            <v>0</v>
          </cell>
        </row>
        <row r="67">
          <cell r="G67">
            <v>0</v>
          </cell>
        </row>
        <row r="68">
          <cell r="G68">
            <v>0</v>
          </cell>
        </row>
        <row r="69">
          <cell r="G69">
            <v>0</v>
          </cell>
        </row>
        <row r="70">
          <cell r="G70">
            <v>11985</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4000</v>
          </cell>
        </row>
        <row r="83">
          <cell r="G83">
            <v>0</v>
          </cell>
        </row>
        <row r="84">
          <cell r="G84">
            <v>0</v>
          </cell>
        </row>
        <row r="85">
          <cell r="G85">
            <v>0</v>
          </cell>
        </row>
        <row r="86">
          <cell r="G86">
            <v>0</v>
          </cell>
        </row>
        <row r="87">
          <cell r="G87">
            <v>0</v>
          </cell>
        </row>
        <row r="88">
          <cell r="G88">
            <v>12000</v>
          </cell>
        </row>
        <row r="89">
          <cell r="G89">
            <v>0</v>
          </cell>
        </row>
        <row r="90">
          <cell r="G90">
            <v>5000</v>
          </cell>
        </row>
        <row r="91">
          <cell r="G91">
            <v>0</v>
          </cell>
        </row>
        <row r="92">
          <cell r="G92">
            <v>21213</v>
          </cell>
        </row>
        <row r="93">
          <cell r="G93">
            <v>0</v>
          </cell>
        </row>
        <row r="94">
          <cell r="G94">
            <v>0</v>
          </cell>
        </row>
        <row r="95">
          <cell r="G95">
            <v>12000</v>
          </cell>
        </row>
        <row r="96">
          <cell r="G96">
            <v>0</v>
          </cell>
        </row>
        <row r="97">
          <cell r="G97">
            <v>11520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21000</v>
          </cell>
        </row>
        <row r="124">
          <cell r="G124">
            <v>0</v>
          </cell>
        </row>
        <row r="125">
          <cell r="G125">
            <v>20000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-34452</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90000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30000</v>
          </cell>
        </row>
        <row r="82">
          <cell r="G82">
            <v>0</v>
          </cell>
        </row>
        <row r="83">
          <cell r="G83">
            <v>0</v>
          </cell>
        </row>
        <row r="84">
          <cell r="G84">
            <v>0</v>
          </cell>
        </row>
        <row r="85">
          <cell r="G85">
            <v>0</v>
          </cell>
        </row>
        <row r="86">
          <cell r="G86">
            <v>0</v>
          </cell>
        </row>
        <row r="87">
          <cell r="G87">
            <v>0</v>
          </cell>
        </row>
        <row r="88">
          <cell r="G88">
            <v>60000</v>
          </cell>
        </row>
        <row r="89">
          <cell r="G89">
            <v>0</v>
          </cell>
        </row>
        <row r="90">
          <cell r="G90">
            <v>0</v>
          </cell>
        </row>
        <row r="91">
          <cell r="G91">
            <v>0</v>
          </cell>
        </row>
        <row r="92">
          <cell r="G92">
            <v>10255</v>
          </cell>
        </row>
        <row r="93">
          <cell r="G93">
            <v>0</v>
          </cell>
        </row>
        <row r="94">
          <cell r="G94">
            <v>0</v>
          </cell>
        </row>
        <row r="95">
          <cell r="G95">
            <v>35318</v>
          </cell>
        </row>
        <row r="96">
          <cell r="G96">
            <v>0</v>
          </cell>
        </row>
        <row r="97">
          <cell r="G97">
            <v>7200</v>
          </cell>
        </row>
        <row r="98">
          <cell r="G98">
            <v>0</v>
          </cell>
        </row>
        <row r="99">
          <cell r="G99">
            <v>0</v>
          </cell>
        </row>
        <row r="100">
          <cell r="G100">
            <v>0</v>
          </cell>
        </row>
        <row r="101">
          <cell r="G101">
            <v>0</v>
          </cell>
        </row>
        <row r="102">
          <cell r="G102">
            <v>0</v>
          </cell>
        </row>
        <row r="103">
          <cell r="G103">
            <v>181697</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-6030000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-313</v>
          </cell>
        </row>
        <row r="183">
          <cell r="G183">
            <v>0</v>
          </cell>
        </row>
        <row r="198">
          <cell r="G198">
            <v>0</v>
          </cell>
        </row>
        <row r="199">
          <cell r="G199">
            <v>0</v>
          </cell>
        </row>
        <row r="200">
          <cell r="G200">
            <v>0</v>
          </cell>
        </row>
        <row r="201">
          <cell r="G201">
            <v>6030000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685309</v>
          </cell>
        </row>
        <row r="65">
          <cell r="G65">
            <v>0</v>
          </cell>
        </row>
        <row r="66">
          <cell r="G66">
            <v>0</v>
          </cell>
        </row>
        <row r="67">
          <cell r="G67">
            <v>0</v>
          </cell>
        </row>
        <row r="68">
          <cell r="G68">
            <v>11087</v>
          </cell>
        </row>
        <row r="69">
          <cell r="G69">
            <v>0</v>
          </cell>
        </row>
        <row r="70">
          <cell r="G70">
            <v>6000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4000</v>
          </cell>
        </row>
        <row r="83">
          <cell r="G83">
            <v>0</v>
          </cell>
        </row>
        <row r="84">
          <cell r="G84">
            <v>9009</v>
          </cell>
        </row>
        <row r="85">
          <cell r="G85">
            <v>0</v>
          </cell>
        </row>
        <row r="86">
          <cell r="G86">
            <v>0</v>
          </cell>
        </row>
        <row r="87">
          <cell r="G87">
            <v>0</v>
          </cell>
        </row>
        <row r="88">
          <cell r="G88">
            <v>22227</v>
          </cell>
        </row>
        <row r="89">
          <cell r="G89">
            <v>0</v>
          </cell>
        </row>
        <row r="90">
          <cell r="G90">
            <v>0</v>
          </cell>
        </row>
        <row r="91">
          <cell r="G91">
            <v>0</v>
          </cell>
        </row>
        <row r="92">
          <cell r="G92">
            <v>35299</v>
          </cell>
        </row>
        <row r="93">
          <cell r="G93">
            <v>0</v>
          </cell>
        </row>
        <row r="94">
          <cell r="G94">
            <v>0</v>
          </cell>
        </row>
        <row r="95">
          <cell r="G95">
            <v>105031</v>
          </cell>
        </row>
        <row r="96">
          <cell r="G96">
            <v>0</v>
          </cell>
        </row>
        <row r="97">
          <cell r="G97">
            <v>19974</v>
          </cell>
        </row>
        <row r="98">
          <cell r="G98">
            <v>10000</v>
          </cell>
        </row>
        <row r="99">
          <cell r="G99">
            <v>0</v>
          </cell>
        </row>
        <row r="100">
          <cell r="G100">
            <v>0</v>
          </cell>
        </row>
        <row r="101">
          <cell r="G101">
            <v>30000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-2052</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-1877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0</v>
          </cell>
        </row>
        <row r="65">
          <cell r="G65">
            <v>0</v>
          </cell>
        </row>
        <row r="66">
          <cell r="G66">
            <v>0</v>
          </cell>
        </row>
        <row r="67">
          <cell r="G67">
            <v>0</v>
          </cell>
        </row>
        <row r="68">
          <cell r="G68">
            <v>0</v>
          </cell>
        </row>
        <row r="69">
          <cell r="G69">
            <v>0</v>
          </cell>
        </row>
        <row r="70">
          <cell r="G70">
            <v>15000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18000</v>
          </cell>
        </row>
        <row r="91">
          <cell r="G91">
            <v>0</v>
          </cell>
        </row>
        <row r="92">
          <cell r="G92">
            <v>5000</v>
          </cell>
        </row>
        <row r="93">
          <cell r="G93">
            <v>0</v>
          </cell>
        </row>
        <row r="94">
          <cell r="G94">
            <v>0</v>
          </cell>
        </row>
        <row r="95">
          <cell r="G95">
            <v>15000</v>
          </cell>
        </row>
        <row r="96">
          <cell r="G96">
            <v>0</v>
          </cell>
        </row>
        <row r="97">
          <cell r="G97">
            <v>17840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7975</v>
          </cell>
        </row>
        <row r="63">
          <cell r="G63">
            <v>0</v>
          </cell>
        </row>
        <row r="64">
          <cell r="G64">
            <v>0</v>
          </cell>
        </row>
        <row r="65">
          <cell r="G65">
            <v>0</v>
          </cell>
        </row>
        <row r="66">
          <cell r="G66">
            <v>0</v>
          </cell>
        </row>
        <row r="67">
          <cell r="G67">
            <v>0</v>
          </cell>
        </row>
        <row r="68">
          <cell r="G68">
            <v>0</v>
          </cell>
        </row>
        <row r="69">
          <cell r="G69">
            <v>0</v>
          </cell>
        </row>
        <row r="70">
          <cell r="G70">
            <v>14667</v>
          </cell>
        </row>
        <row r="71">
          <cell r="G71">
            <v>52233</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4203</v>
          </cell>
        </row>
        <row r="85">
          <cell r="G85">
            <v>0</v>
          </cell>
        </row>
        <row r="86">
          <cell r="G86">
            <v>0</v>
          </cell>
        </row>
        <row r="87">
          <cell r="G87">
            <v>0</v>
          </cell>
        </row>
        <row r="88">
          <cell r="G88">
            <v>0</v>
          </cell>
        </row>
        <row r="89">
          <cell r="G89">
            <v>0</v>
          </cell>
        </row>
        <row r="90">
          <cell r="G90">
            <v>7000</v>
          </cell>
        </row>
        <row r="91">
          <cell r="G91">
            <v>0</v>
          </cell>
        </row>
        <row r="92">
          <cell r="G92">
            <v>6801</v>
          </cell>
        </row>
        <row r="93">
          <cell r="G93">
            <v>0</v>
          </cell>
        </row>
        <row r="94">
          <cell r="G94">
            <v>0</v>
          </cell>
        </row>
        <row r="95">
          <cell r="G95">
            <v>5500</v>
          </cell>
        </row>
        <row r="96">
          <cell r="G96">
            <v>0</v>
          </cell>
        </row>
        <row r="97">
          <cell r="G97">
            <v>23934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-3544</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112000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4000</v>
          </cell>
        </row>
        <row r="91">
          <cell r="G91">
            <v>0</v>
          </cell>
        </row>
        <row r="92">
          <cell r="G92">
            <v>0</v>
          </cell>
        </row>
        <row r="93">
          <cell r="G93">
            <v>0</v>
          </cell>
        </row>
        <row r="94">
          <cell r="G94">
            <v>0</v>
          </cell>
        </row>
        <row r="95">
          <cell r="G95">
            <v>0</v>
          </cell>
        </row>
        <row r="96">
          <cell r="G96">
            <v>0</v>
          </cell>
        </row>
        <row r="97">
          <cell r="G97">
            <v>15360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80000</v>
          </cell>
        </row>
        <row r="79">
          <cell r="G79">
            <v>0</v>
          </cell>
        </row>
        <row r="80">
          <cell r="G80">
            <v>0</v>
          </cell>
        </row>
        <row r="81">
          <cell r="G81">
            <v>0</v>
          </cell>
        </row>
        <row r="82">
          <cell r="G82">
            <v>0</v>
          </cell>
        </row>
        <row r="83">
          <cell r="G83">
            <v>0</v>
          </cell>
        </row>
        <row r="84">
          <cell r="G84">
            <v>1600</v>
          </cell>
        </row>
        <row r="85">
          <cell r="G85">
            <v>0</v>
          </cell>
        </row>
        <row r="86">
          <cell r="G86">
            <v>0</v>
          </cell>
        </row>
        <row r="87">
          <cell r="G87">
            <v>0</v>
          </cell>
        </row>
        <row r="88">
          <cell r="G88">
            <v>0</v>
          </cell>
        </row>
        <row r="89">
          <cell r="G89">
            <v>0</v>
          </cell>
        </row>
        <row r="90">
          <cell r="G90">
            <v>4000</v>
          </cell>
        </row>
        <row r="91">
          <cell r="G91">
            <v>0</v>
          </cell>
        </row>
        <row r="92">
          <cell r="G92">
            <v>0</v>
          </cell>
        </row>
        <row r="93">
          <cell r="G93">
            <v>0</v>
          </cell>
        </row>
        <row r="94">
          <cell r="G94">
            <v>0</v>
          </cell>
        </row>
        <row r="95">
          <cell r="G95">
            <v>8000</v>
          </cell>
        </row>
        <row r="96">
          <cell r="G96">
            <v>0</v>
          </cell>
        </row>
        <row r="97">
          <cell r="G97">
            <v>8312</v>
          </cell>
        </row>
        <row r="98">
          <cell r="G98">
            <v>8000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90000</v>
          </cell>
        </row>
        <row r="55">
          <cell r="G55">
            <v>0</v>
          </cell>
        </row>
        <row r="56">
          <cell r="G56">
            <v>0</v>
          </cell>
        </row>
        <row r="57">
          <cell r="G57">
            <v>0</v>
          </cell>
        </row>
        <row r="58">
          <cell r="G58">
            <v>0</v>
          </cell>
        </row>
        <row r="59">
          <cell r="G59">
            <v>0</v>
          </cell>
        </row>
        <row r="60">
          <cell r="G60">
            <v>0</v>
          </cell>
        </row>
        <row r="61">
          <cell r="G61">
            <v>0</v>
          </cell>
        </row>
        <row r="62">
          <cell r="G62">
            <v>0</v>
          </cell>
        </row>
        <row r="63">
          <cell r="G63">
            <v>360000</v>
          </cell>
        </row>
        <row r="64">
          <cell r="G64">
            <v>16000</v>
          </cell>
        </row>
        <row r="65">
          <cell r="G65">
            <v>0</v>
          </cell>
        </row>
        <row r="66">
          <cell r="G66">
            <v>0</v>
          </cell>
        </row>
        <row r="67">
          <cell r="G67">
            <v>0</v>
          </cell>
        </row>
        <row r="68">
          <cell r="G68">
            <v>0</v>
          </cell>
        </row>
        <row r="69">
          <cell r="G69">
            <v>0</v>
          </cell>
        </row>
        <row r="70">
          <cell r="G70">
            <v>0</v>
          </cell>
        </row>
        <row r="71">
          <cell r="G71">
            <v>156000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110000</v>
          </cell>
        </row>
        <row r="82">
          <cell r="G82">
            <v>800</v>
          </cell>
        </row>
        <row r="83">
          <cell r="G83">
            <v>0</v>
          </cell>
        </row>
        <row r="84">
          <cell r="G84">
            <v>0</v>
          </cell>
        </row>
        <row r="85">
          <cell r="G85">
            <v>0</v>
          </cell>
        </row>
        <row r="86">
          <cell r="G86">
            <v>0</v>
          </cell>
        </row>
        <row r="87">
          <cell r="G87">
            <v>0</v>
          </cell>
        </row>
        <row r="88">
          <cell r="G88">
            <v>16000</v>
          </cell>
        </row>
        <row r="89">
          <cell r="G89">
            <v>0</v>
          </cell>
        </row>
        <row r="90">
          <cell r="G90">
            <v>4000</v>
          </cell>
        </row>
        <row r="91">
          <cell r="G91">
            <v>20000</v>
          </cell>
        </row>
        <row r="92">
          <cell r="G92">
            <v>0</v>
          </cell>
        </row>
        <row r="93">
          <cell r="G93">
            <v>0</v>
          </cell>
        </row>
        <row r="94">
          <cell r="G94">
            <v>0</v>
          </cell>
        </row>
        <row r="95">
          <cell r="G95">
            <v>67793</v>
          </cell>
        </row>
        <row r="96">
          <cell r="G96">
            <v>0</v>
          </cell>
        </row>
        <row r="97">
          <cell r="G97">
            <v>18883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-550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40000</v>
          </cell>
        </row>
        <row r="60">
          <cell r="G60">
            <v>0</v>
          </cell>
        </row>
        <row r="61">
          <cell r="G61">
            <v>0</v>
          </cell>
        </row>
        <row r="62">
          <cell r="G62">
            <v>20161</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4200</v>
          </cell>
        </row>
        <row r="91">
          <cell r="G91">
            <v>0</v>
          </cell>
        </row>
        <row r="92">
          <cell r="G92">
            <v>0</v>
          </cell>
        </row>
        <row r="93">
          <cell r="G93">
            <v>0</v>
          </cell>
        </row>
        <row r="94">
          <cell r="G94">
            <v>0</v>
          </cell>
        </row>
        <row r="95">
          <cell r="G95">
            <v>14740</v>
          </cell>
        </row>
        <row r="96">
          <cell r="G96">
            <v>0</v>
          </cell>
        </row>
        <row r="97">
          <cell r="G97">
            <v>24375</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-1349</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10089</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-526</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5250</v>
          </cell>
        </row>
        <row r="63">
          <cell r="G63">
            <v>0</v>
          </cell>
        </row>
        <row r="64">
          <cell r="G64">
            <v>0</v>
          </cell>
        </row>
        <row r="65">
          <cell r="G65">
            <v>0</v>
          </cell>
        </row>
        <row r="66">
          <cell r="G66">
            <v>0</v>
          </cell>
        </row>
        <row r="67">
          <cell r="G67">
            <v>0</v>
          </cell>
        </row>
        <row r="68">
          <cell r="G68">
            <v>0</v>
          </cell>
        </row>
        <row r="69">
          <cell r="G69">
            <v>3750</v>
          </cell>
        </row>
        <row r="70">
          <cell r="G70">
            <v>5735</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7178</v>
          </cell>
        </row>
        <row r="85">
          <cell r="G85">
            <v>0</v>
          </cell>
        </row>
        <row r="86">
          <cell r="G86">
            <v>0</v>
          </cell>
        </row>
        <row r="87">
          <cell r="G87">
            <v>0</v>
          </cell>
        </row>
        <row r="88">
          <cell r="G88">
            <v>0</v>
          </cell>
        </row>
        <row r="89">
          <cell r="G89">
            <v>0</v>
          </cell>
        </row>
        <row r="90">
          <cell r="G90">
            <v>2700</v>
          </cell>
        </row>
        <row r="91">
          <cell r="G91">
            <v>0</v>
          </cell>
        </row>
        <row r="92">
          <cell r="G92">
            <v>1000</v>
          </cell>
        </row>
        <row r="93">
          <cell r="G93">
            <v>0</v>
          </cell>
        </row>
        <row r="94">
          <cell r="G94">
            <v>0</v>
          </cell>
        </row>
        <row r="95">
          <cell r="G95">
            <v>16000</v>
          </cell>
        </row>
        <row r="96">
          <cell r="G96">
            <v>0</v>
          </cell>
        </row>
        <row r="97">
          <cell r="G97">
            <v>5988</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450000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1185796</v>
          </cell>
        </row>
        <row r="82">
          <cell r="G82">
            <v>0</v>
          </cell>
        </row>
        <row r="83">
          <cell r="G83">
            <v>0</v>
          </cell>
        </row>
        <row r="84">
          <cell r="G84">
            <v>1200</v>
          </cell>
        </row>
        <row r="85">
          <cell r="G85">
            <v>0</v>
          </cell>
        </row>
        <row r="86">
          <cell r="G86">
            <v>0</v>
          </cell>
        </row>
        <row r="87">
          <cell r="G87">
            <v>0</v>
          </cell>
        </row>
        <row r="88">
          <cell r="G88">
            <v>0</v>
          </cell>
        </row>
        <row r="89">
          <cell r="G89">
            <v>0</v>
          </cell>
        </row>
        <row r="90">
          <cell r="G90">
            <v>4500</v>
          </cell>
        </row>
        <row r="91">
          <cell r="G91">
            <v>140000</v>
          </cell>
        </row>
        <row r="92">
          <cell r="G92">
            <v>0</v>
          </cell>
        </row>
        <row r="93">
          <cell r="G93">
            <v>0</v>
          </cell>
        </row>
        <row r="94">
          <cell r="G94">
            <v>0</v>
          </cell>
        </row>
        <row r="95">
          <cell r="G95">
            <v>39124</v>
          </cell>
        </row>
        <row r="96">
          <cell r="G96">
            <v>0</v>
          </cell>
        </row>
        <row r="97">
          <cell r="G97">
            <v>31223</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-3932</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60000</v>
          </cell>
        </row>
        <row r="55">
          <cell r="G55">
            <v>0</v>
          </cell>
        </row>
        <row r="56">
          <cell r="G56">
            <v>0</v>
          </cell>
        </row>
        <row r="57">
          <cell r="G57">
            <v>0</v>
          </cell>
        </row>
        <row r="58">
          <cell r="G58">
            <v>0</v>
          </cell>
        </row>
        <row r="59">
          <cell r="G59">
            <v>50000</v>
          </cell>
        </row>
        <row r="60">
          <cell r="G60">
            <v>0</v>
          </cell>
        </row>
        <row r="61">
          <cell r="G61">
            <v>0</v>
          </cell>
        </row>
        <row r="62">
          <cell r="G62">
            <v>11053</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60000</v>
          </cell>
        </row>
        <row r="82">
          <cell r="G82">
            <v>0</v>
          </cell>
        </row>
        <row r="83">
          <cell r="G83">
            <v>0</v>
          </cell>
        </row>
        <row r="84">
          <cell r="G84">
            <v>0</v>
          </cell>
        </row>
        <row r="85">
          <cell r="G85">
            <v>0</v>
          </cell>
        </row>
        <row r="86">
          <cell r="G86">
            <v>0</v>
          </cell>
        </row>
        <row r="87">
          <cell r="G87">
            <v>10000</v>
          </cell>
        </row>
        <row r="88">
          <cell r="G88">
            <v>0</v>
          </cell>
        </row>
        <row r="89">
          <cell r="G89">
            <v>0</v>
          </cell>
        </row>
        <row r="90">
          <cell r="G90">
            <v>8000</v>
          </cell>
        </row>
        <row r="91">
          <cell r="G91">
            <v>30000</v>
          </cell>
        </row>
        <row r="92">
          <cell r="G92">
            <v>0</v>
          </cell>
        </row>
        <row r="93">
          <cell r="G93">
            <v>0</v>
          </cell>
        </row>
        <row r="94">
          <cell r="G94">
            <v>0</v>
          </cell>
        </row>
        <row r="95">
          <cell r="G95">
            <v>15000</v>
          </cell>
        </row>
        <row r="96">
          <cell r="G96">
            <v>0</v>
          </cell>
        </row>
        <row r="97">
          <cell r="G97">
            <v>22351</v>
          </cell>
        </row>
        <row r="98">
          <cell r="G98">
            <v>14000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-2206</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20000</v>
          </cell>
        </row>
        <row r="63">
          <cell r="G63">
            <v>100000</v>
          </cell>
        </row>
        <row r="64">
          <cell r="G64">
            <v>14000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40000</v>
          </cell>
        </row>
        <row r="82">
          <cell r="G82">
            <v>0</v>
          </cell>
        </row>
        <row r="83">
          <cell r="G83">
            <v>0</v>
          </cell>
        </row>
        <row r="84">
          <cell r="G84">
            <v>0</v>
          </cell>
        </row>
        <row r="85">
          <cell r="G85">
            <v>0</v>
          </cell>
        </row>
        <row r="86">
          <cell r="G86">
            <v>0</v>
          </cell>
        </row>
        <row r="87">
          <cell r="G87">
            <v>0</v>
          </cell>
        </row>
        <row r="88">
          <cell r="G88">
            <v>0</v>
          </cell>
        </row>
        <row r="89">
          <cell r="G89">
            <v>0</v>
          </cell>
        </row>
        <row r="90">
          <cell r="G90">
            <v>8451</v>
          </cell>
        </row>
        <row r="91">
          <cell r="G91">
            <v>10500</v>
          </cell>
        </row>
        <row r="92">
          <cell r="G92">
            <v>0</v>
          </cell>
        </row>
        <row r="93">
          <cell r="G93">
            <v>0</v>
          </cell>
        </row>
        <row r="94">
          <cell r="G94">
            <v>0</v>
          </cell>
        </row>
        <row r="95">
          <cell r="G95">
            <v>25000</v>
          </cell>
        </row>
        <row r="96">
          <cell r="G96">
            <v>0</v>
          </cell>
        </row>
        <row r="97">
          <cell r="G97">
            <v>33600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-1007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1000</v>
          </cell>
        </row>
        <row r="91">
          <cell r="G91">
            <v>0</v>
          </cell>
        </row>
        <row r="92">
          <cell r="G92">
            <v>0</v>
          </cell>
        </row>
        <row r="93">
          <cell r="G93">
            <v>0</v>
          </cell>
        </row>
        <row r="94">
          <cell r="G94">
            <v>0</v>
          </cell>
        </row>
        <row r="95">
          <cell r="G95">
            <v>23941</v>
          </cell>
        </row>
        <row r="96">
          <cell r="G96">
            <v>0</v>
          </cell>
        </row>
        <row r="97">
          <cell r="G97">
            <v>5040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-14000000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-762</v>
          </cell>
        </row>
        <row r="183">
          <cell r="G183">
            <v>0</v>
          </cell>
        </row>
        <row r="198">
          <cell r="G198">
            <v>0</v>
          </cell>
        </row>
        <row r="199">
          <cell r="G199">
            <v>0</v>
          </cell>
        </row>
        <row r="200">
          <cell r="G200">
            <v>0</v>
          </cell>
        </row>
        <row r="201">
          <cell r="G201">
            <v>14000000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10000</v>
          </cell>
        </row>
        <row r="63">
          <cell r="G63">
            <v>0</v>
          </cell>
        </row>
        <row r="64">
          <cell r="G64">
            <v>0</v>
          </cell>
        </row>
        <row r="65">
          <cell r="G65">
            <v>0</v>
          </cell>
        </row>
        <row r="66">
          <cell r="G66">
            <v>0</v>
          </cell>
        </row>
        <row r="67">
          <cell r="G67">
            <v>0</v>
          </cell>
        </row>
        <row r="68">
          <cell r="G68">
            <v>0</v>
          </cell>
        </row>
        <row r="69">
          <cell r="G69">
            <v>0</v>
          </cell>
        </row>
        <row r="70">
          <cell r="G70">
            <v>5000</v>
          </cell>
        </row>
        <row r="71">
          <cell r="G71">
            <v>50000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10000</v>
          </cell>
        </row>
        <row r="85">
          <cell r="G85">
            <v>0</v>
          </cell>
        </row>
        <row r="86">
          <cell r="G86">
            <v>0</v>
          </cell>
        </row>
        <row r="87">
          <cell r="G87">
            <v>0</v>
          </cell>
        </row>
        <row r="88">
          <cell r="G88">
            <v>0</v>
          </cell>
        </row>
        <row r="89">
          <cell r="G89">
            <v>0</v>
          </cell>
        </row>
        <row r="90">
          <cell r="G90">
            <v>5000</v>
          </cell>
        </row>
        <row r="91">
          <cell r="G91">
            <v>0</v>
          </cell>
        </row>
        <row r="92">
          <cell r="G92">
            <v>12000</v>
          </cell>
        </row>
        <row r="93">
          <cell r="G93">
            <v>0</v>
          </cell>
        </row>
        <row r="94">
          <cell r="G94">
            <v>0</v>
          </cell>
        </row>
        <row r="95">
          <cell r="G95">
            <v>15000</v>
          </cell>
        </row>
        <row r="96">
          <cell r="G96">
            <v>0</v>
          </cell>
        </row>
        <row r="97">
          <cell r="G97">
            <v>20000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-938</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s>
    <sheetDataSet>
      <sheetData sheetId="0">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7500</v>
          </cell>
        </row>
        <row r="27">
          <cell r="F27">
            <v>0</v>
          </cell>
        </row>
        <row r="28">
          <cell r="F28">
            <v>0</v>
          </cell>
        </row>
        <row r="29">
          <cell r="F29">
            <v>0</v>
          </cell>
        </row>
        <row r="30">
          <cell r="F30">
            <v>0</v>
          </cell>
        </row>
        <row r="31">
          <cell r="F31">
            <v>0</v>
          </cell>
        </row>
        <row r="32">
          <cell r="F32">
            <v>5544</v>
          </cell>
        </row>
        <row r="33">
          <cell r="F33">
            <v>13704</v>
          </cell>
        </row>
        <row r="34">
          <cell r="F34">
            <v>0</v>
          </cell>
        </row>
        <row r="35">
          <cell r="F35">
            <v>0</v>
          </cell>
        </row>
        <row r="36">
          <cell r="F36">
            <v>3905000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2522</v>
          </cell>
        </row>
        <row r="53">
          <cell r="F53">
            <v>5000</v>
          </cell>
        </row>
        <row r="54">
          <cell r="F54">
            <v>600</v>
          </cell>
        </row>
        <row r="55">
          <cell r="F55">
            <v>0</v>
          </cell>
        </row>
        <row r="56">
          <cell r="F56">
            <v>0</v>
          </cell>
        </row>
        <row r="57">
          <cell r="F57">
            <v>12000</v>
          </cell>
        </row>
        <row r="58">
          <cell r="F58">
            <v>0</v>
          </cell>
        </row>
        <row r="59">
          <cell r="F59">
            <v>28800</v>
          </cell>
        </row>
        <row r="60">
          <cell r="F60">
            <v>0</v>
          </cell>
        </row>
        <row r="61">
          <cell r="F61">
            <v>0</v>
          </cell>
        </row>
        <row r="62">
          <cell r="F62">
            <v>0</v>
          </cell>
        </row>
        <row r="63">
          <cell r="F63">
            <v>0</v>
          </cell>
        </row>
        <row r="64">
          <cell r="F64" t="str">
            <v>n/a</v>
          </cell>
        </row>
        <row r="65">
          <cell r="F65">
            <v>0</v>
          </cell>
        </row>
        <row r="66">
          <cell r="F66" t="str">
            <v>n/a</v>
          </cell>
        </row>
        <row r="67">
          <cell r="F67">
            <v>0</v>
          </cell>
        </row>
        <row r="85">
          <cell r="F85">
            <v>0</v>
          </cell>
        </row>
        <row r="86">
          <cell r="F86">
            <v>0</v>
          </cell>
        </row>
        <row r="87">
          <cell r="F87">
            <v>0</v>
          </cell>
        </row>
        <row r="88">
          <cell r="F88">
            <v>0</v>
          </cell>
        </row>
        <row r="108">
          <cell r="F108">
            <v>0</v>
          </cell>
        </row>
        <row r="109">
          <cell r="F109">
            <v>0</v>
          </cell>
        </row>
        <row r="113">
          <cell r="F113">
            <v>0</v>
          </cell>
        </row>
        <row r="114">
          <cell r="F114">
            <v>0</v>
          </cell>
        </row>
        <row r="115">
          <cell r="F115">
            <v>0</v>
          </cell>
        </row>
        <row r="116">
          <cell r="F116">
            <v>-3905000</v>
          </cell>
        </row>
        <row r="120">
          <cell r="F120">
            <v>0</v>
          </cell>
        </row>
        <row r="121">
          <cell r="F121">
            <v>0</v>
          </cell>
        </row>
        <row r="125">
          <cell r="F125">
            <v>0</v>
          </cell>
        </row>
        <row r="126">
          <cell r="F126">
            <v>0</v>
          </cell>
        </row>
        <row r="127">
          <cell r="F127">
            <v>0</v>
          </cell>
        </row>
        <row r="128">
          <cell r="F128">
            <v>0</v>
          </cell>
        </row>
        <row r="132">
          <cell r="F132">
            <v>0</v>
          </cell>
        </row>
        <row r="133">
          <cell r="F133">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63">
          <cell r="F163">
            <v>0</v>
          </cell>
        </row>
        <row r="164">
          <cell r="F164">
            <v>0</v>
          </cell>
        </row>
        <row r="165">
          <cell r="F165">
            <v>0</v>
          </cell>
        </row>
        <row r="166">
          <cell r="F166">
            <v>0</v>
          </cell>
        </row>
        <row r="167">
          <cell r="F167">
            <v>0</v>
          </cell>
        </row>
        <row r="171">
          <cell r="F171">
            <v>0</v>
          </cell>
        </row>
        <row r="172">
          <cell r="F172">
            <v>0</v>
          </cell>
        </row>
        <row r="173">
          <cell r="F173">
            <v>0</v>
          </cell>
        </row>
        <row r="174">
          <cell r="F174">
            <v>0</v>
          </cell>
        </row>
        <row r="175">
          <cell r="F17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salary"/>
      <sheetName val="inc fuel"/>
      <sheetName val="inc landing"/>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2193</v>
          </cell>
        </row>
        <row r="63">
          <cell r="G63">
            <v>0</v>
          </cell>
        </row>
        <row r="64">
          <cell r="G64">
            <v>0</v>
          </cell>
        </row>
        <row r="65">
          <cell r="G65">
            <v>0</v>
          </cell>
        </row>
        <row r="66">
          <cell r="G66">
            <v>0</v>
          </cell>
        </row>
        <row r="67">
          <cell r="G67">
            <v>0</v>
          </cell>
        </row>
        <row r="68">
          <cell r="G68">
            <v>0</v>
          </cell>
        </row>
        <row r="69">
          <cell r="G69">
            <v>0</v>
          </cell>
        </row>
        <row r="70">
          <cell r="G70">
            <v>4278</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4751</v>
          </cell>
        </row>
        <row r="91">
          <cell r="G91">
            <v>0</v>
          </cell>
        </row>
        <row r="92">
          <cell r="G92">
            <v>703</v>
          </cell>
        </row>
        <row r="93">
          <cell r="G93">
            <v>0</v>
          </cell>
        </row>
        <row r="94">
          <cell r="G94">
            <v>0</v>
          </cell>
        </row>
        <row r="95">
          <cell r="G95">
            <v>7465</v>
          </cell>
        </row>
        <row r="96">
          <cell r="G96">
            <v>0</v>
          </cell>
        </row>
        <row r="97">
          <cell r="G97">
            <v>29114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-237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5000</v>
          </cell>
        </row>
        <row r="63">
          <cell r="G63">
            <v>0</v>
          </cell>
        </row>
        <row r="64">
          <cell r="G64">
            <v>19500</v>
          </cell>
        </row>
        <row r="65">
          <cell r="G65">
            <v>0</v>
          </cell>
        </row>
        <row r="66">
          <cell r="G66">
            <v>0</v>
          </cell>
        </row>
        <row r="67">
          <cell r="G67">
            <v>0</v>
          </cell>
        </row>
        <row r="68">
          <cell r="G68">
            <v>0</v>
          </cell>
        </row>
        <row r="69">
          <cell r="G69">
            <v>0</v>
          </cell>
        </row>
        <row r="70">
          <cell r="G70">
            <v>17000</v>
          </cell>
        </row>
        <row r="71">
          <cell r="G71">
            <v>5000</v>
          </cell>
        </row>
        <row r="72">
          <cell r="G72">
            <v>0</v>
          </cell>
        </row>
        <row r="73">
          <cell r="G73">
            <v>471710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10000</v>
          </cell>
        </row>
        <row r="91">
          <cell r="G91">
            <v>0</v>
          </cell>
        </row>
        <row r="92">
          <cell r="G92">
            <v>20000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-415</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25082</v>
          </cell>
        </row>
        <row r="65">
          <cell r="G65">
            <v>0</v>
          </cell>
        </row>
        <row r="66">
          <cell r="G66">
            <v>0</v>
          </cell>
        </row>
        <row r="67">
          <cell r="G67">
            <v>0</v>
          </cell>
        </row>
        <row r="68">
          <cell r="G68">
            <v>0</v>
          </cell>
        </row>
        <row r="69">
          <cell r="G69">
            <v>0</v>
          </cell>
        </row>
        <row r="70">
          <cell r="G70">
            <v>10000</v>
          </cell>
        </row>
        <row r="71">
          <cell r="G71">
            <v>21500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15000</v>
          </cell>
        </row>
        <row r="91">
          <cell r="G91">
            <v>81</v>
          </cell>
        </row>
        <row r="92">
          <cell r="G92">
            <v>27142</v>
          </cell>
        </row>
        <row r="93">
          <cell r="G93">
            <v>0</v>
          </cell>
        </row>
        <row r="94">
          <cell r="G94">
            <v>0</v>
          </cell>
        </row>
        <row r="95">
          <cell r="G95">
            <v>39999</v>
          </cell>
        </row>
        <row r="96">
          <cell r="G96">
            <v>0</v>
          </cell>
        </row>
        <row r="97">
          <cell r="G97">
            <v>0</v>
          </cell>
        </row>
        <row r="98">
          <cell r="G98">
            <v>40000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-4236</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13500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200</v>
          </cell>
        </row>
        <row r="83">
          <cell r="G83">
            <v>0</v>
          </cell>
        </row>
        <row r="84">
          <cell r="G84">
            <v>2565</v>
          </cell>
        </row>
        <row r="85">
          <cell r="G85">
            <v>0</v>
          </cell>
        </row>
        <row r="86">
          <cell r="G86">
            <v>0</v>
          </cell>
        </row>
        <row r="87">
          <cell r="G87">
            <v>0</v>
          </cell>
        </row>
        <row r="88">
          <cell r="G88">
            <v>0</v>
          </cell>
        </row>
        <row r="89">
          <cell r="G89">
            <v>0</v>
          </cell>
        </row>
        <row r="90">
          <cell r="G90">
            <v>14000</v>
          </cell>
        </row>
        <row r="91">
          <cell r="G91">
            <v>36924</v>
          </cell>
        </row>
        <row r="92">
          <cell r="G92">
            <v>40000</v>
          </cell>
        </row>
        <row r="93">
          <cell r="G93">
            <v>0</v>
          </cell>
        </row>
        <row r="94">
          <cell r="G94">
            <v>0</v>
          </cell>
        </row>
        <row r="95">
          <cell r="G95">
            <v>11439</v>
          </cell>
        </row>
        <row r="96">
          <cell r="G96">
            <v>0</v>
          </cell>
        </row>
        <row r="97">
          <cell r="G97">
            <v>87448</v>
          </cell>
        </row>
        <row r="98">
          <cell r="G98">
            <v>110001</v>
          </cell>
        </row>
        <row r="99">
          <cell r="G99">
            <v>0</v>
          </cell>
        </row>
        <row r="100">
          <cell r="G100">
            <v>0</v>
          </cell>
        </row>
        <row r="101">
          <cell r="G101">
            <v>3000</v>
          </cell>
        </row>
        <row r="102">
          <cell r="G102">
            <v>0</v>
          </cell>
        </row>
        <row r="103">
          <cell r="G103">
            <v>0</v>
          </cell>
        </row>
        <row r="104">
          <cell r="G104">
            <v>0</v>
          </cell>
        </row>
        <row r="105">
          <cell r="G105">
            <v>0</v>
          </cell>
        </row>
        <row r="109">
          <cell r="G109">
            <v>0</v>
          </cell>
        </row>
        <row r="110">
          <cell r="G110">
            <v>438700</v>
          </cell>
        </row>
        <row r="111">
          <cell r="G111">
            <v>148870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5000</v>
          </cell>
        </row>
        <row r="126">
          <cell r="G126">
            <v>0</v>
          </cell>
        </row>
        <row r="130">
          <cell r="G130">
            <v>0</v>
          </cell>
        </row>
        <row r="134">
          <cell r="G134">
            <v>0</v>
          </cell>
        </row>
        <row r="135">
          <cell r="G135">
            <v>0</v>
          </cell>
        </row>
        <row r="143">
          <cell r="G143">
            <v>0</v>
          </cell>
        </row>
        <row r="144">
          <cell r="G144">
            <v>0</v>
          </cell>
        </row>
        <row r="148">
          <cell r="G148">
            <v>-35860000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-420000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-2697</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8100</v>
          </cell>
        </row>
        <row r="63">
          <cell r="G63">
            <v>0</v>
          </cell>
        </row>
        <row r="64">
          <cell r="G64">
            <v>0</v>
          </cell>
        </row>
        <row r="65">
          <cell r="G65">
            <v>0</v>
          </cell>
        </row>
        <row r="66">
          <cell r="G66">
            <v>0</v>
          </cell>
        </row>
        <row r="67">
          <cell r="G67">
            <v>0</v>
          </cell>
        </row>
        <row r="68">
          <cell r="G68">
            <v>0</v>
          </cell>
        </row>
        <row r="69">
          <cell r="G69">
            <v>4000</v>
          </cell>
        </row>
        <row r="70">
          <cell r="G70">
            <v>4248</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8336</v>
          </cell>
        </row>
        <row r="85">
          <cell r="G85">
            <v>0</v>
          </cell>
        </row>
        <row r="86">
          <cell r="G86">
            <v>0</v>
          </cell>
        </row>
        <row r="87">
          <cell r="G87">
            <v>0</v>
          </cell>
        </row>
        <row r="88">
          <cell r="G88">
            <v>0</v>
          </cell>
        </row>
        <row r="89">
          <cell r="G89">
            <v>0</v>
          </cell>
        </row>
        <row r="90">
          <cell r="G90">
            <v>2808</v>
          </cell>
        </row>
        <row r="91">
          <cell r="G91">
            <v>0</v>
          </cell>
        </row>
        <row r="92">
          <cell r="G92">
            <v>1500</v>
          </cell>
        </row>
        <row r="93">
          <cell r="G93">
            <v>0</v>
          </cell>
        </row>
        <row r="94">
          <cell r="G94">
            <v>0</v>
          </cell>
        </row>
        <row r="95">
          <cell r="G95">
            <v>15886</v>
          </cell>
        </row>
        <row r="96">
          <cell r="G96">
            <v>0</v>
          </cell>
        </row>
        <row r="97">
          <cell r="G97">
            <v>5444</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250000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1000</v>
          </cell>
        </row>
        <row r="71">
          <cell r="G71">
            <v>3000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1500</v>
          </cell>
        </row>
        <row r="83">
          <cell r="G83">
            <v>0</v>
          </cell>
        </row>
        <row r="84">
          <cell r="G84">
            <v>0</v>
          </cell>
        </row>
        <row r="85">
          <cell r="G85">
            <v>0</v>
          </cell>
        </row>
        <row r="86">
          <cell r="G86">
            <v>0</v>
          </cell>
        </row>
        <row r="87">
          <cell r="G87">
            <v>0</v>
          </cell>
        </row>
        <row r="88">
          <cell r="G88">
            <v>600</v>
          </cell>
        </row>
        <row r="89">
          <cell r="G89">
            <v>0</v>
          </cell>
        </row>
        <row r="90">
          <cell r="G90">
            <v>1000</v>
          </cell>
        </row>
        <row r="91">
          <cell r="G91">
            <v>7000</v>
          </cell>
        </row>
        <row r="92">
          <cell r="G92">
            <v>19055</v>
          </cell>
        </row>
        <row r="93">
          <cell r="G93">
            <v>0</v>
          </cell>
        </row>
        <row r="94">
          <cell r="G94">
            <v>0</v>
          </cell>
        </row>
        <row r="95">
          <cell r="G95">
            <v>5000</v>
          </cell>
        </row>
        <row r="96">
          <cell r="G96">
            <v>0</v>
          </cell>
        </row>
        <row r="97">
          <cell r="G97">
            <v>16591</v>
          </cell>
        </row>
        <row r="98">
          <cell r="G98">
            <v>104126</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85000</v>
          </cell>
        </row>
        <row r="67">
          <cell r="G67">
            <v>0</v>
          </cell>
        </row>
        <row r="68">
          <cell r="G68">
            <v>0</v>
          </cell>
        </row>
        <row r="69">
          <cell r="G69">
            <v>0</v>
          </cell>
        </row>
        <row r="70">
          <cell r="G70">
            <v>3790</v>
          </cell>
        </row>
        <row r="71">
          <cell r="G71">
            <v>6000</v>
          </cell>
        </row>
        <row r="72">
          <cell r="G72">
            <v>0</v>
          </cell>
        </row>
        <row r="73">
          <cell r="G73">
            <v>0</v>
          </cell>
        </row>
        <row r="74">
          <cell r="G74">
            <v>0</v>
          </cell>
        </row>
        <row r="75">
          <cell r="G75">
            <v>0</v>
          </cell>
        </row>
        <row r="76">
          <cell r="G76">
            <v>0</v>
          </cell>
        </row>
        <row r="77">
          <cell r="G77">
            <v>0</v>
          </cell>
        </row>
        <row r="78">
          <cell r="G78">
            <v>1500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5400</v>
          </cell>
        </row>
        <row r="89">
          <cell r="G89">
            <v>0</v>
          </cell>
        </row>
        <row r="90">
          <cell r="G90">
            <v>1000</v>
          </cell>
        </row>
        <row r="91">
          <cell r="G91">
            <v>6718</v>
          </cell>
        </row>
        <row r="92">
          <cell r="G92">
            <v>0</v>
          </cell>
        </row>
        <row r="93">
          <cell r="G93">
            <v>0</v>
          </cell>
        </row>
        <row r="94">
          <cell r="G94">
            <v>0</v>
          </cell>
        </row>
        <row r="95">
          <cell r="G95">
            <v>10000</v>
          </cell>
        </row>
        <row r="96">
          <cell r="G96">
            <v>0</v>
          </cell>
        </row>
        <row r="97">
          <cell r="G97">
            <v>23345</v>
          </cell>
        </row>
        <row r="98">
          <cell r="G98">
            <v>0</v>
          </cell>
        </row>
        <row r="99">
          <cell r="G99">
            <v>0</v>
          </cell>
        </row>
        <row r="100">
          <cell r="G100">
            <v>0</v>
          </cell>
        </row>
        <row r="101">
          <cell r="G101">
            <v>0</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0</v>
          </cell>
        </row>
        <row r="126">
          <cell r="G126">
            <v>18000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-1450</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4530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3576</v>
          </cell>
        </row>
        <row r="91">
          <cell r="G91">
            <v>0</v>
          </cell>
        </row>
        <row r="92">
          <cell r="G92">
            <v>3000</v>
          </cell>
        </row>
        <row r="93">
          <cell r="G93">
            <v>0</v>
          </cell>
        </row>
        <row r="94">
          <cell r="G94">
            <v>0</v>
          </cell>
        </row>
        <row r="95">
          <cell r="G95">
            <v>0</v>
          </cell>
        </row>
        <row r="96">
          <cell r="G96">
            <v>0</v>
          </cell>
        </row>
        <row r="97">
          <cell r="G97">
            <v>6480</v>
          </cell>
        </row>
        <row r="98">
          <cell r="G98">
            <v>40000</v>
          </cell>
        </row>
        <row r="99">
          <cell r="G99">
            <v>0</v>
          </cell>
        </row>
        <row r="100">
          <cell r="G100">
            <v>0</v>
          </cell>
        </row>
        <row r="101">
          <cell r="G101">
            <v>8861</v>
          </cell>
        </row>
        <row r="102">
          <cell r="G102">
            <v>0</v>
          </cell>
        </row>
        <row r="103">
          <cell r="G103">
            <v>0</v>
          </cell>
        </row>
        <row r="104">
          <cell r="G104">
            <v>0</v>
          </cell>
        </row>
        <row r="105">
          <cell r="G105">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23">
          <cell r="G123">
            <v>0</v>
          </cell>
        </row>
        <row r="124">
          <cell r="G124">
            <v>0</v>
          </cell>
        </row>
        <row r="125">
          <cell r="G125">
            <v>15123</v>
          </cell>
        </row>
        <row r="126">
          <cell r="G126">
            <v>0</v>
          </cell>
        </row>
        <row r="130">
          <cell r="G130">
            <v>0</v>
          </cell>
        </row>
        <row r="134">
          <cell r="G134">
            <v>0</v>
          </cell>
        </row>
        <row r="135">
          <cell r="G135">
            <v>0</v>
          </cell>
        </row>
        <row r="143">
          <cell r="G143">
            <v>0</v>
          </cell>
        </row>
        <row r="144">
          <cell r="G144">
            <v>0</v>
          </cell>
        </row>
        <row r="148">
          <cell r="G148">
            <v>0</v>
          </cell>
        </row>
        <row r="149">
          <cell r="G149">
            <v>0</v>
          </cell>
        </row>
        <row r="150">
          <cell r="G150">
            <v>0</v>
          </cell>
        </row>
        <row r="151">
          <cell r="G151">
            <v>0</v>
          </cell>
        </row>
        <row r="155">
          <cell r="G155">
            <v>0</v>
          </cell>
        </row>
        <row r="156">
          <cell r="G156">
            <v>0</v>
          </cell>
        </row>
        <row r="160">
          <cell r="G160">
            <v>0</v>
          </cell>
        </row>
        <row r="161">
          <cell r="G161">
            <v>0</v>
          </cell>
        </row>
        <row r="162">
          <cell r="G162">
            <v>0</v>
          </cell>
        </row>
        <row r="163">
          <cell r="G163">
            <v>0</v>
          </cell>
        </row>
        <row r="167">
          <cell r="G167">
            <v>0</v>
          </cell>
        </row>
        <row r="168">
          <cell r="G168">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-94</v>
          </cell>
        </row>
        <row r="183">
          <cell r="G183">
            <v>0</v>
          </cell>
        </row>
        <row r="198">
          <cell r="G198">
            <v>0</v>
          </cell>
        </row>
        <row r="199">
          <cell r="G199">
            <v>0</v>
          </cell>
        </row>
        <row r="200">
          <cell r="G200">
            <v>0</v>
          </cell>
        </row>
        <row r="201">
          <cell r="G201">
            <v>0</v>
          </cell>
        </row>
        <row r="202">
          <cell r="G202">
            <v>0</v>
          </cell>
        </row>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s>
    <sheetDataSet>
      <sheetData sheetId="0">
        <row r="206">
          <cell r="G206">
            <v>0</v>
          </cell>
        </row>
        <row r="207">
          <cell r="G207">
            <v>0</v>
          </cell>
        </row>
        <row r="208">
          <cell r="G208">
            <v>0</v>
          </cell>
        </row>
        <row r="209">
          <cell r="G209">
            <v>0</v>
          </cell>
        </row>
        <row r="210">
          <cell r="G21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Sheet1"/>
      <sheetName val="Sheet2"/>
      <sheetName val="Sheet3"/>
      <sheetName val="INDICATIVE ALLOCATION"/>
    </sheetNames>
    <definedNames>
      <definedName name="INDICATIVE" refersTo="='Sheet2'!$A$2:$D$85"/>
    </definedNames>
    <sheetDataSet>
      <sheetData sheetId="0">
        <row r="3">
          <cell r="C3" t="str">
            <v>41</v>
          </cell>
          <cell r="D3" t="str">
            <v>42</v>
          </cell>
        </row>
        <row r="4">
          <cell r="C4" t="str">
            <v>Political office</v>
          </cell>
          <cell r="D4" t="str">
            <v>MM's Office</v>
          </cell>
        </row>
        <row r="5">
          <cell r="A5">
            <v>1000000</v>
          </cell>
          <cell r="B5" t="str">
            <v>EXPENDITURE</v>
          </cell>
        </row>
        <row r="7">
          <cell r="A7">
            <v>1010000</v>
          </cell>
          <cell r="B7" t="str">
            <v>EMPLOYEE/COUNCILORS RELATED COST</v>
          </cell>
        </row>
        <row r="9">
          <cell r="A9">
            <v>1020000</v>
          </cell>
          <cell r="B9" t="str">
            <v>EMPLOYEE SALARIES AND ALLOWANCES</v>
          </cell>
        </row>
        <row r="10">
          <cell r="A10">
            <v>1020001</v>
          </cell>
          <cell r="B10" t="str">
            <v>ACTING ALLOWANCE</v>
          </cell>
          <cell r="C10">
            <v>0</v>
          </cell>
          <cell r="D10">
            <v>0</v>
          </cell>
        </row>
        <row r="11">
          <cell r="A11">
            <v>1020002</v>
          </cell>
          <cell r="B11" t="str">
            <v>BASIC SALARIES</v>
          </cell>
          <cell r="C11">
            <v>6865747</v>
          </cell>
          <cell r="D11">
            <v>3393142</v>
          </cell>
        </row>
        <row r="12">
          <cell r="A12">
            <v>1020004</v>
          </cell>
          <cell r="B12" t="str">
            <v>HOUSING SUBSIDY</v>
          </cell>
          <cell r="C12">
            <v>62298</v>
          </cell>
          <cell r="D12">
            <v>5484</v>
          </cell>
        </row>
        <row r="13">
          <cell r="A13">
            <v>1020005</v>
          </cell>
          <cell r="B13" t="str">
            <v>INDUSTRIAL COUNCIL LEVY</v>
          </cell>
          <cell r="C13">
            <v>1232</v>
          </cell>
          <cell r="D13">
            <v>415</v>
          </cell>
        </row>
        <row r="14">
          <cell r="A14">
            <v>1020006</v>
          </cell>
          <cell r="B14" t="str">
            <v>LEAVE BONUS</v>
          </cell>
          <cell r="C14">
            <v>265767</v>
          </cell>
          <cell r="D14">
            <v>5058078</v>
          </cell>
        </row>
        <row r="15">
          <cell r="A15">
            <v>1020007</v>
          </cell>
          <cell r="B15" t="str">
            <v>OVERTIME</v>
          </cell>
          <cell r="C15">
            <v>8031</v>
          </cell>
          <cell r="D15">
            <v>0</v>
          </cell>
        </row>
        <row r="16">
          <cell r="A16">
            <v>1020009</v>
          </cell>
          <cell r="B16" t="str">
            <v>REDEMPTION OF LEAVE</v>
          </cell>
          <cell r="C16">
            <v>0</v>
          </cell>
          <cell r="D16">
            <v>0</v>
          </cell>
        </row>
        <row r="17">
          <cell r="A17">
            <v>1020010</v>
          </cell>
          <cell r="B17" t="str">
            <v>STANDBY ALLOWANCE</v>
          </cell>
          <cell r="C17">
            <v>0</v>
          </cell>
          <cell r="D17">
            <v>0</v>
          </cell>
        </row>
        <row r="18">
          <cell r="A18">
            <v>1020011</v>
          </cell>
          <cell r="B18" t="str">
            <v>TELEPHONE ALLOWANCE</v>
          </cell>
          <cell r="C18">
            <v>0</v>
          </cell>
          <cell r="D18">
            <v>0</v>
          </cell>
        </row>
        <row r="19">
          <cell r="A19">
            <v>1020012</v>
          </cell>
          <cell r="B19" t="str">
            <v>TRANSPORT ALLOWANCE</v>
          </cell>
          <cell r="C19">
            <v>604063</v>
          </cell>
          <cell r="D19">
            <v>229684</v>
          </cell>
        </row>
        <row r="20">
          <cell r="A20">
            <v>1020013</v>
          </cell>
          <cell r="B20" t="str">
            <v>U.I.F</v>
          </cell>
          <cell r="C20">
            <v>64575</v>
          </cell>
          <cell r="D20">
            <v>12345</v>
          </cell>
        </row>
        <row r="21">
          <cell r="A21">
            <v>1020014</v>
          </cell>
          <cell r="B21" t="str">
            <v>PROVISION SALARY VACANCIES</v>
          </cell>
          <cell r="C21">
            <v>0</v>
          </cell>
          <cell r="D21">
            <v>0</v>
          </cell>
        </row>
        <row r="22">
          <cell r="A22">
            <v>1029990</v>
          </cell>
          <cell r="B22" t="str">
            <v>SUB-TOTAL EMPLOYEE SALARIES &amp; ALLOWANCES</v>
          </cell>
          <cell r="C22">
            <v>7871713</v>
          </cell>
          <cell r="D22">
            <v>8699148</v>
          </cell>
        </row>
        <row r="24">
          <cell r="A24">
            <v>1030000</v>
          </cell>
          <cell r="B24" t="str">
            <v>EMPLOYEE SOCIAL CONTRIBUTIONS</v>
          </cell>
        </row>
        <row r="25">
          <cell r="A25">
            <v>1030001</v>
          </cell>
          <cell r="B25" t="str">
            <v>GROUP INSURANCE</v>
          </cell>
          <cell r="C25">
            <v>64592</v>
          </cell>
          <cell r="D25">
            <v>26048</v>
          </cell>
        </row>
        <row r="26">
          <cell r="A26">
            <v>1030002</v>
          </cell>
          <cell r="B26" t="str">
            <v>MEDICAL FUND</v>
          </cell>
          <cell r="C26">
            <v>384226</v>
          </cell>
          <cell r="D26">
            <v>109865</v>
          </cell>
        </row>
        <row r="27">
          <cell r="A27">
            <v>1030003</v>
          </cell>
          <cell r="B27" t="str">
            <v>PENSION FUND</v>
          </cell>
          <cell r="C27">
            <v>939245</v>
          </cell>
          <cell r="D27">
            <v>336054</v>
          </cell>
        </row>
        <row r="28">
          <cell r="A28">
            <v>1030004</v>
          </cell>
          <cell r="B28" t="str">
            <v>MEDICAL FUND PENSIONERS</v>
          </cell>
          <cell r="C28">
            <v>0</v>
          </cell>
          <cell r="D28">
            <v>821768</v>
          </cell>
        </row>
        <row r="29">
          <cell r="A29">
            <v>1039990</v>
          </cell>
          <cell r="B29" t="str">
            <v>SUB-TOTAL EMPLOYEE SOCIAL CONTRIBUTIONS</v>
          </cell>
          <cell r="C29">
            <v>1388063</v>
          </cell>
          <cell r="D29">
            <v>1293735</v>
          </cell>
        </row>
        <row r="31">
          <cell r="A31">
            <v>1040000</v>
          </cell>
          <cell r="B31" t="str">
            <v>REMUNERATION OF COUNCILORS</v>
          </cell>
        </row>
        <row r="32">
          <cell r="A32">
            <v>1040001</v>
          </cell>
          <cell r="B32" t="str">
            <v>ALLOWANCE COUNCILORS</v>
          </cell>
          <cell r="C32">
            <v>5079778</v>
          </cell>
          <cell r="D32">
            <v>0</v>
          </cell>
        </row>
        <row r="33">
          <cell r="A33">
            <v>1040002</v>
          </cell>
          <cell r="B33" t="str">
            <v>MEDICAL FUND COUNCILORS</v>
          </cell>
          <cell r="C33">
            <v>0</v>
          </cell>
          <cell r="D33">
            <v>0</v>
          </cell>
        </row>
        <row r="34">
          <cell r="A34">
            <v>1040003</v>
          </cell>
          <cell r="B34" t="str">
            <v>OFFICE ALLOWANCE COUNCILORS</v>
          </cell>
          <cell r="C34">
            <v>0</v>
          </cell>
          <cell r="D34">
            <v>0</v>
          </cell>
        </row>
        <row r="35">
          <cell r="A35">
            <v>1040004</v>
          </cell>
          <cell r="B35" t="str">
            <v>PENSION FUND COUNCILORS</v>
          </cell>
          <cell r="C35">
            <v>763164</v>
          </cell>
          <cell r="D35">
            <v>0</v>
          </cell>
        </row>
        <row r="36">
          <cell r="A36">
            <v>1040005</v>
          </cell>
          <cell r="B36" t="str">
            <v>TELEPHONE ALLOWANCE COUNCILORS</v>
          </cell>
          <cell r="C36">
            <v>330319</v>
          </cell>
          <cell r="D36">
            <v>0</v>
          </cell>
        </row>
        <row r="37">
          <cell r="A37">
            <v>1040006</v>
          </cell>
          <cell r="B37" t="str">
            <v>TRANSPORT ALLOWANCE COUNCILORS</v>
          </cell>
          <cell r="C37">
            <v>1959573</v>
          </cell>
          <cell r="D37">
            <v>0</v>
          </cell>
        </row>
        <row r="38">
          <cell r="A38">
            <v>1040007</v>
          </cell>
          <cell r="B38" t="str">
            <v>HOUSING ALLOWANCE COUNCILORS</v>
          </cell>
          <cell r="C38">
            <v>0</v>
          </cell>
          <cell r="D38">
            <v>0</v>
          </cell>
        </row>
        <row r="39">
          <cell r="A39">
            <v>1040008</v>
          </cell>
          <cell r="B39" t="str">
            <v>SITTING ALLOWANCE</v>
          </cell>
          <cell r="C39">
            <v>250026</v>
          </cell>
          <cell r="D39">
            <v>36000</v>
          </cell>
        </row>
        <row r="40">
          <cell r="A40">
            <v>1049990</v>
          </cell>
          <cell r="B40" t="str">
            <v>SUB-TOTAL REMUNERATION OF COUNCILORS</v>
          </cell>
          <cell r="C40">
            <v>8382860</v>
          </cell>
          <cell r="D40">
            <v>36000</v>
          </cell>
        </row>
        <row r="42">
          <cell r="A42">
            <v>1049995</v>
          </cell>
          <cell r="B42" t="str">
            <v>TOTAL EMPLOYEE/COUNCILORS RELATED COST</v>
          </cell>
          <cell r="C42">
            <v>17642636</v>
          </cell>
          <cell r="D42">
            <v>10028883</v>
          </cell>
        </row>
        <row r="44">
          <cell r="B44" t="str">
            <v>OPERATING EXPENDITURE</v>
          </cell>
          <cell r="C44">
            <v>9975081</v>
          </cell>
          <cell r="D44">
            <v>5524184</v>
          </cell>
        </row>
        <row r="45">
          <cell r="A45">
            <v>1199998</v>
          </cell>
          <cell r="B45" t="str">
            <v>TOTAL EXPENDITURE</v>
          </cell>
          <cell r="C45">
            <v>27617717</v>
          </cell>
          <cell r="D45">
            <v>15553067</v>
          </cell>
        </row>
        <row r="48">
          <cell r="A48">
            <v>2200000</v>
          </cell>
          <cell r="B48" t="str">
            <v>OPERATING INCOME GENERATED</v>
          </cell>
        </row>
        <row r="50">
          <cell r="A50">
            <v>2230000</v>
          </cell>
          <cell r="B50" t="str">
            <v>TARIFF CHARGES OTHER</v>
          </cell>
        </row>
        <row r="51">
          <cell r="A51">
            <v>2231202</v>
          </cell>
          <cell r="B51" t="str">
            <v>MARKET INCOME</v>
          </cell>
          <cell r="C51">
            <v>0</v>
          </cell>
          <cell r="D51">
            <v>0</v>
          </cell>
        </row>
        <row r="52">
          <cell r="A52">
            <v>2231900</v>
          </cell>
          <cell r="B52" t="str">
            <v>TECHNORAMA SHOW SALES</v>
          </cell>
          <cell r="C52">
            <v>0</v>
          </cell>
          <cell r="D52">
            <v>0</v>
          </cell>
        </row>
        <row r="53">
          <cell r="A53">
            <v>2239995</v>
          </cell>
          <cell r="B53" t="str">
            <v>SUB-TOTAL TARIFF CHARGES LEVIED</v>
          </cell>
          <cell r="C53">
            <v>0</v>
          </cell>
          <cell r="D53">
            <v>0</v>
          </cell>
        </row>
        <row r="55">
          <cell r="A55">
            <v>2240000</v>
          </cell>
          <cell r="B55" t="str">
            <v>GOVERNMENT GRANTS AND SUBSIDIES</v>
          </cell>
        </row>
        <row r="56">
          <cell r="A56">
            <v>2240001</v>
          </cell>
          <cell r="B56" t="str">
            <v>AMBULANCE SUBSIDIES</v>
          </cell>
          <cell r="C56">
            <v>0</v>
          </cell>
          <cell r="D56">
            <v>0</v>
          </cell>
        </row>
        <row r="57">
          <cell r="A57">
            <v>2240002</v>
          </cell>
          <cell r="B57" t="str">
            <v>HEALTH SUBSIDIES</v>
          </cell>
          <cell r="C57">
            <v>0</v>
          </cell>
          <cell r="D57">
            <v>0</v>
          </cell>
        </row>
        <row r="58">
          <cell r="A58">
            <v>2240400</v>
          </cell>
          <cell r="B58" t="str">
            <v>EQUITABLE SHARE</v>
          </cell>
          <cell r="C58">
            <v>0</v>
          </cell>
          <cell r="D58">
            <v>0</v>
          </cell>
        </row>
        <row r="59">
          <cell r="A59">
            <v>2240500</v>
          </cell>
          <cell r="B59" t="str">
            <v>SUPPORT GRANTS RECEIVED</v>
          </cell>
          <cell r="C59">
            <v>0</v>
          </cell>
          <cell r="D59">
            <v>0</v>
          </cell>
        </row>
        <row r="60">
          <cell r="A60">
            <v>2249995</v>
          </cell>
          <cell r="B60" t="str">
            <v>SUB-TOTAL GOVERN GRANTS &amp; SUBSIDIES</v>
          </cell>
          <cell r="C60">
            <v>0</v>
          </cell>
          <cell r="D60">
            <v>0</v>
          </cell>
        </row>
        <row r="62">
          <cell r="A62">
            <v>2260000</v>
          </cell>
          <cell r="B62" t="str">
            <v>INTEREST</v>
          </cell>
        </row>
        <row r="63">
          <cell r="A63">
            <v>2260806</v>
          </cell>
          <cell r="B63" t="str">
            <v>INTEREST ON ARREARS - OTHER</v>
          </cell>
          <cell r="C63">
            <v>0</v>
          </cell>
          <cell r="D63">
            <v>0</v>
          </cell>
        </row>
        <row r="64">
          <cell r="A64">
            <v>2260808</v>
          </cell>
          <cell r="B64" t="str">
            <v>INTEREST ON INVESTMENTS</v>
          </cell>
          <cell r="C64">
            <v>0</v>
          </cell>
          <cell r="D64">
            <v>0</v>
          </cell>
        </row>
        <row r="65">
          <cell r="A65">
            <v>2260810</v>
          </cell>
          <cell r="B65" t="str">
            <v>INTEREST ON RSC LEVIES</v>
          </cell>
          <cell r="C65">
            <v>0</v>
          </cell>
          <cell r="D65">
            <v>0</v>
          </cell>
        </row>
        <row r="66">
          <cell r="A66">
            <v>2269995</v>
          </cell>
          <cell r="B66" t="str">
            <v>SUB-TOTAL INTEREST</v>
          </cell>
          <cell r="C66">
            <v>0</v>
          </cell>
          <cell r="D66">
            <v>0</v>
          </cell>
        </row>
        <row r="68">
          <cell r="A68">
            <v>2270000</v>
          </cell>
          <cell r="B68" t="str">
            <v>RENT FACILITIES AND EQUIPMENT</v>
          </cell>
        </row>
        <row r="69">
          <cell r="A69">
            <v>2271701</v>
          </cell>
          <cell r="B69" t="str">
            <v>RENTAL MUNICIPAL PROPERTIES</v>
          </cell>
          <cell r="C69">
            <v>0</v>
          </cell>
          <cell r="D69">
            <v>0</v>
          </cell>
        </row>
        <row r="70">
          <cell r="A70">
            <v>2271702</v>
          </cell>
          <cell r="B70" t="str">
            <v>RENTAL CUTLERY</v>
          </cell>
          <cell r="C70">
            <v>0</v>
          </cell>
          <cell r="D70">
            <v>0</v>
          </cell>
        </row>
        <row r="71">
          <cell r="A71">
            <v>2271703</v>
          </cell>
          <cell r="B71" t="str">
            <v>RENTAL SOUND EQUIPMENT</v>
          </cell>
          <cell r="C71">
            <v>0</v>
          </cell>
          <cell r="D71">
            <v>0</v>
          </cell>
        </row>
        <row r="72">
          <cell r="A72">
            <v>2271704</v>
          </cell>
          <cell r="B72" t="str">
            <v>RENTAL CITY HALL CAR PARKING</v>
          </cell>
          <cell r="C72">
            <v>0</v>
          </cell>
          <cell r="D72">
            <v>0</v>
          </cell>
        </row>
        <row r="73">
          <cell r="A73">
            <v>2279995</v>
          </cell>
          <cell r="B73" t="str">
            <v>SUB-TOTAL RENT FACILITIES &amp; EQUIP</v>
          </cell>
          <cell r="C73">
            <v>0</v>
          </cell>
          <cell r="D73">
            <v>0</v>
          </cell>
        </row>
        <row r="75">
          <cell r="A75">
            <v>2280000</v>
          </cell>
          <cell r="B75" t="str">
            <v>LICENSES AND PERMITS</v>
          </cell>
        </row>
        <row r="76">
          <cell r="A76">
            <v>2280001</v>
          </cell>
          <cell r="B76" t="str">
            <v>LICENSES &amp; PERMIT INCOME</v>
          </cell>
          <cell r="C76">
            <v>0</v>
          </cell>
          <cell r="D76">
            <v>0</v>
          </cell>
        </row>
        <row r="77">
          <cell r="A77">
            <v>2280002</v>
          </cell>
          <cell r="B77" t="str">
            <v>RD CHEQUES / REDEPOSITS</v>
          </cell>
          <cell r="C77">
            <v>0</v>
          </cell>
          <cell r="D77">
            <v>0</v>
          </cell>
        </row>
        <row r="78">
          <cell r="A78">
            <v>2289995</v>
          </cell>
          <cell r="B78" t="str">
            <v>SUB-TOTAL LICENSES AND PERMITS</v>
          </cell>
          <cell r="C78">
            <v>0</v>
          </cell>
          <cell r="D78">
            <v>0</v>
          </cell>
        </row>
        <row r="80">
          <cell r="A80">
            <v>2300000</v>
          </cell>
          <cell r="B80" t="str">
            <v>OTHER INCOME</v>
          </cell>
        </row>
        <row r="81">
          <cell r="A81">
            <v>2300001</v>
          </cell>
          <cell r="B81" t="str">
            <v>AMBULANCE FEES</v>
          </cell>
          <cell r="C81">
            <v>0</v>
          </cell>
          <cell r="D81">
            <v>0</v>
          </cell>
        </row>
        <row r="82">
          <cell r="A82">
            <v>2300002</v>
          </cell>
          <cell r="B82" t="str">
            <v>AIRFIELD FUEL</v>
          </cell>
          <cell r="C82">
            <v>0</v>
          </cell>
          <cell r="D82">
            <v>0</v>
          </cell>
        </row>
        <row r="83">
          <cell r="A83">
            <v>2300003</v>
          </cell>
          <cell r="B83" t="str">
            <v>AIRFIELD LANDING FEES</v>
          </cell>
          <cell r="C83">
            <v>0</v>
          </cell>
          <cell r="D83">
            <v>0</v>
          </cell>
        </row>
        <row r="84">
          <cell r="A84">
            <v>2300204</v>
          </cell>
          <cell r="B84" t="str">
            <v>COMMISSION ON SALARY DEDUCTIONS</v>
          </cell>
          <cell r="C84">
            <v>0</v>
          </cell>
          <cell r="D84">
            <v>0</v>
          </cell>
        </row>
        <row r="85">
          <cell r="A85">
            <v>2300800</v>
          </cell>
          <cell r="B85" t="str">
            <v>IT CHARGES MIDVAAL</v>
          </cell>
          <cell r="C85">
            <v>0</v>
          </cell>
          <cell r="D85">
            <v>0</v>
          </cell>
        </row>
      </sheetData>
      <sheetData sheetId="1">
        <row r="2">
          <cell r="A2" t="str">
            <v>410101</v>
          </cell>
          <cell r="B2">
            <v>4086502</v>
          </cell>
          <cell r="D2">
            <v>5289073.7324999999</v>
          </cell>
        </row>
        <row r="3">
          <cell r="A3" t="str">
            <v>410201</v>
          </cell>
          <cell r="B3">
            <v>670708</v>
          </cell>
          <cell r="D3">
            <v>4023611.7014999995</v>
          </cell>
        </row>
        <row r="4">
          <cell r="A4" t="str">
            <v>410202</v>
          </cell>
          <cell r="B4">
            <v>800663</v>
          </cell>
          <cell r="D4">
            <v>0</v>
          </cell>
        </row>
        <row r="5">
          <cell r="A5" t="str">
            <v>410301</v>
          </cell>
          <cell r="B5">
            <v>50998</v>
          </cell>
          <cell r="D5">
            <v>585187.48800000013</v>
          </cell>
        </row>
        <row r="6">
          <cell r="A6" t="str">
            <v>410302</v>
          </cell>
          <cell r="B6">
            <v>51720</v>
          </cell>
          <cell r="D6">
            <v>585187.48800000001</v>
          </cell>
        </row>
        <row r="7">
          <cell r="A7" t="str">
            <v>410303</v>
          </cell>
          <cell r="B7">
            <v>50998</v>
          </cell>
          <cell r="D7">
            <v>381008.43</v>
          </cell>
        </row>
        <row r="8">
          <cell r="A8" t="str">
            <v>410304</v>
          </cell>
          <cell r="B8">
            <v>50998</v>
          </cell>
          <cell r="D8">
            <v>585187.48800000001</v>
          </cell>
        </row>
        <row r="9">
          <cell r="A9" t="str">
            <v>410305</v>
          </cell>
          <cell r="B9">
            <v>51720</v>
          </cell>
          <cell r="D9">
            <v>585187.48800000001</v>
          </cell>
        </row>
        <row r="10">
          <cell r="A10" t="str">
            <v>410306</v>
          </cell>
          <cell r="B10">
            <v>50998</v>
          </cell>
          <cell r="D10">
            <v>585186.42599999998</v>
          </cell>
        </row>
        <row r="11">
          <cell r="A11" t="str">
            <v>410307</v>
          </cell>
          <cell r="B11">
            <v>50998</v>
          </cell>
          <cell r="D11">
            <v>585187.48800000001</v>
          </cell>
        </row>
        <row r="12">
          <cell r="A12" t="str">
            <v>410308</v>
          </cell>
          <cell r="B12">
            <v>58025</v>
          </cell>
          <cell r="D12">
            <v>426772.13399999996</v>
          </cell>
        </row>
        <row r="13">
          <cell r="A13" t="str">
            <v>410402</v>
          </cell>
          <cell r="B13">
            <v>6670</v>
          </cell>
          <cell r="D13">
            <v>2767927.77</v>
          </cell>
        </row>
        <row r="14">
          <cell r="A14" t="str">
            <v>410501</v>
          </cell>
          <cell r="B14">
            <v>181317</v>
          </cell>
          <cell r="D14">
            <v>2662335.8535000002</v>
          </cell>
        </row>
        <row r="15">
          <cell r="A15" t="str">
            <v>410502</v>
          </cell>
          <cell r="B15">
            <v>513604</v>
          </cell>
          <cell r="C15">
            <v>6675919</v>
          </cell>
          <cell r="D15">
            <v>0</v>
          </cell>
        </row>
        <row r="16">
          <cell r="A16" t="str">
            <v>420101</v>
          </cell>
          <cell r="B16">
            <v>1118571</v>
          </cell>
          <cell r="D16">
            <v>2796332.6414999999</v>
          </cell>
        </row>
        <row r="17">
          <cell r="A17" t="str">
            <v>420201</v>
          </cell>
          <cell r="B17">
            <v>93622</v>
          </cell>
          <cell r="D17">
            <v>1103060.1945</v>
          </cell>
        </row>
        <row r="18">
          <cell r="A18" t="str">
            <v>420301</v>
          </cell>
          <cell r="B18">
            <v>320530</v>
          </cell>
          <cell r="D18">
            <v>574972.19849999994</v>
          </cell>
        </row>
        <row r="19">
          <cell r="A19" t="str">
            <v>420401</v>
          </cell>
          <cell r="B19">
            <v>1769328</v>
          </cell>
          <cell r="D19">
            <v>344436.33600000001</v>
          </cell>
        </row>
        <row r="20">
          <cell r="A20" t="str">
            <v>420501</v>
          </cell>
          <cell r="B20">
            <v>319498</v>
          </cell>
          <cell r="D20">
            <v>354260.9865</v>
          </cell>
        </row>
        <row r="21">
          <cell r="A21" t="str">
            <v>420601</v>
          </cell>
          <cell r="B21">
            <v>75563</v>
          </cell>
          <cell r="C21">
            <v>3697112</v>
          </cell>
          <cell r="D21">
            <v>406225.62</v>
          </cell>
        </row>
        <row r="22">
          <cell r="A22" t="str">
            <v>430101</v>
          </cell>
          <cell r="B22">
            <v>951165</v>
          </cell>
          <cell r="D22">
            <v>1950327.5999999999</v>
          </cell>
        </row>
        <row r="23">
          <cell r="A23" t="str">
            <v>430201</v>
          </cell>
          <cell r="B23">
            <v>12552286</v>
          </cell>
          <cell r="D23">
            <v>5557750.1744999997</v>
          </cell>
        </row>
        <row r="24">
          <cell r="A24" t="str">
            <v>430301</v>
          </cell>
          <cell r="B24">
            <v>1149892</v>
          </cell>
          <cell r="C24">
            <v>14653343</v>
          </cell>
          <cell r="D24">
            <v>2846048.7555</v>
          </cell>
        </row>
        <row r="25">
          <cell r="A25" t="str">
            <v>440101</v>
          </cell>
          <cell r="B25">
            <v>1001587</v>
          </cell>
          <cell r="D25">
            <v>1543249.1940000001</v>
          </cell>
        </row>
        <row r="26">
          <cell r="A26" t="str">
            <v>440201</v>
          </cell>
          <cell r="B26">
            <v>2037126</v>
          </cell>
          <cell r="D26">
            <v>5680553.8365000002</v>
          </cell>
        </row>
        <row r="27">
          <cell r="A27" t="str">
            <v>440203</v>
          </cell>
          <cell r="B27">
            <v>32393</v>
          </cell>
          <cell r="D27">
            <v>1768180.5285000002</v>
          </cell>
        </row>
        <row r="28">
          <cell r="A28" t="str">
            <v>440301</v>
          </cell>
          <cell r="B28">
            <v>20823</v>
          </cell>
          <cell r="D28">
            <v>1057125.243</v>
          </cell>
        </row>
        <row r="29">
          <cell r="A29" t="str">
            <v>440302</v>
          </cell>
          <cell r="B29">
            <v>1825535</v>
          </cell>
          <cell r="D29">
            <v>804625.62749999994</v>
          </cell>
        </row>
        <row r="30">
          <cell r="A30" t="str">
            <v>440303</v>
          </cell>
          <cell r="B30">
            <v>2953845</v>
          </cell>
          <cell r="D30">
            <v>4358304.807</v>
          </cell>
        </row>
        <row r="31">
          <cell r="A31" t="str">
            <v>440401</v>
          </cell>
          <cell r="B31">
            <v>10207124</v>
          </cell>
          <cell r="D31">
            <v>20833505.517000001</v>
          </cell>
        </row>
        <row r="32">
          <cell r="A32" t="str">
            <v>440402</v>
          </cell>
          <cell r="B32">
            <v>1179752</v>
          </cell>
          <cell r="D32">
            <v>0</v>
          </cell>
        </row>
        <row r="33">
          <cell r="A33" t="str">
            <v>440403</v>
          </cell>
          <cell r="B33">
            <v>10942451</v>
          </cell>
          <cell r="D33">
            <v>0</v>
          </cell>
        </row>
        <row r="34">
          <cell r="A34" t="str">
            <v>440404</v>
          </cell>
          <cell r="B34">
            <v>11135</v>
          </cell>
          <cell r="D34">
            <v>3827863.5960000004</v>
          </cell>
        </row>
        <row r="35">
          <cell r="A35" t="str">
            <v>440501</v>
          </cell>
          <cell r="B35">
            <v>68938</v>
          </cell>
          <cell r="D35">
            <v>2381047.8959999997</v>
          </cell>
        </row>
        <row r="36">
          <cell r="A36" t="str">
            <v>440502</v>
          </cell>
          <cell r="B36">
            <v>780042</v>
          </cell>
          <cell r="D36">
            <v>2486461.5734999999</v>
          </cell>
        </row>
        <row r="37">
          <cell r="A37" t="str">
            <v>440511</v>
          </cell>
          <cell r="B37">
            <v>553419</v>
          </cell>
          <cell r="D37">
            <v>555359.35950000002</v>
          </cell>
        </row>
        <row r="38">
          <cell r="A38" t="str">
            <v>440512</v>
          </cell>
          <cell r="B38">
            <v>0</v>
          </cell>
          <cell r="D38">
            <v>0</v>
          </cell>
        </row>
        <row r="39">
          <cell r="A39" t="str">
            <v>440513</v>
          </cell>
          <cell r="B39">
            <v>148764</v>
          </cell>
          <cell r="D39">
            <v>0</v>
          </cell>
        </row>
        <row r="40">
          <cell r="A40" t="str">
            <v>440521</v>
          </cell>
          <cell r="B40">
            <v>270381</v>
          </cell>
          <cell r="D40">
            <v>0</v>
          </cell>
        </row>
        <row r="41">
          <cell r="A41" t="str">
            <v>440522</v>
          </cell>
          <cell r="B41">
            <v>417196</v>
          </cell>
          <cell r="D41">
            <v>0</v>
          </cell>
        </row>
        <row r="42">
          <cell r="A42" t="str">
            <v>440523</v>
          </cell>
          <cell r="B42">
            <v>404747</v>
          </cell>
          <cell r="D42">
            <v>0</v>
          </cell>
        </row>
        <row r="43">
          <cell r="A43" t="str">
            <v>440601</v>
          </cell>
          <cell r="B43">
            <v>55298</v>
          </cell>
          <cell r="D43">
            <v>1484514.3105000001</v>
          </cell>
        </row>
        <row r="44">
          <cell r="A44" t="str">
            <v>441101</v>
          </cell>
          <cell r="B44">
            <v>55689</v>
          </cell>
          <cell r="D44">
            <v>5261643.4230000004</v>
          </cell>
        </row>
        <row r="45">
          <cell r="A45" t="str">
            <v>441102</v>
          </cell>
          <cell r="B45">
            <v>0</v>
          </cell>
          <cell r="D45">
            <v>0</v>
          </cell>
        </row>
        <row r="46">
          <cell r="A46" t="str">
            <v>442101</v>
          </cell>
          <cell r="B46">
            <v>5339287</v>
          </cell>
          <cell r="D46">
            <v>6396266.523</v>
          </cell>
        </row>
        <row r="47">
          <cell r="A47" t="str">
            <v>442102</v>
          </cell>
          <cell r="B47">
            <v>11412</v>
          </cell>
          <cell r="C47">
            <v>38316944</v>
          </cell>
          <cell r="D47">
            <v>1370742.9584999997</v>
          </cell>
        </row>
        <row r="48">
          <cell r="A48" t="str">
            <v>450101</v>
          </cell>
          <cell r="B48">
            <v>29431</v>
          </cell>
          <cell r="D48">
            <v>643974.23250000004</v>
          </cell>
        </row>
        <row r="49">
          <cell r="A49" t="str">
            <v>450102</v>
          </cell>
          <cell r="B49">
            <v>20131</v>
          </cell>
          <cell r="D49">
            <v>1455723.3134999999</v>
          </cell>
        </row>
        <row r="50">
          <cell r="A50" t="str">
            <v>450103</v>
          </cell>
          <cell r="B50">
            <v>410342</v>
          </cell>
          <cell r="D50">
            <v>2559144.7650000001</v>
          </cell>
        </row>
        <row r="51">
          <cell r="A51" t="str">
            <v>450104</v>
          </cell>
          <cell r="B51">
            <v>7027</v>
          </cell>
          <cell r="D51">
            <v>0</v>
          </cell>
        </row>
        <row r="52">
          <cell r="A52" t="str">
            <v>450201</v>
          </cell>
          <cell r="B52">
            <v>112828</v>
          </cell>
          <cell r="D52">
            <v>1412559.7394999999</v>
          </cell>
        </row>
        <row r="53">
          <cell r="A53" t="str">
            <v>450301</v>
          </cell>
          <cell r="B53">
            <v>246563</v>
          </cell>
          <cell r="D53">
            <v>607471.34550000005</v>
          </cell>
        </row>
        <row r="54">
          <cell r="A54" t="str">
            <v>450302</v>
          </cell>
          <cell r="B54">
            <v>18739</v>
          </cell>
          <cell r="D54">
            <v>1736064.5865000002</v>
          </cell>
        </row>
        <row r="55">
          <cell r="A55" t="str">
            <v>450303</v>
          </cell>
          <cell r="B55">
            <v>8187145</v>
          </cell>
          <cell r="D55">
            <v>642417.51750000007</v>
          </cell>
        </row>
        <row r="56">
          <cell r="A56" t="str">
            <v>450304</v>
          </cell>
          <cell r="B56">
            <v>42703</v>
          </cell>
          <cell r="D56">
            <v>1592625.7335000001</v>
          </cell>
        </row>
        <row r="57">
          <cell r="A57" t="str">
            <v>450401</v>
          </cell>
          <cell r="B57">
            <v>493199</v>
          </cell>
          <cell r="D57">
            <v>2737401.7304999996</v>
          </cell>
        </row>
        <row r="58">
          <cell r="A58" t="str">
            <v>450402</v>
          </cell>
          <cell r="B58">
            <v>578076</v>
          </cell>
          <cell r="D58">
            <v>9809315.2199999988</v>
          </cell>
        </row>
        <row r="59">
          <cell r="A59" t="str">
            <v>450403</v>
          </cell>
          <cell r="B59">
            <v>295289</v>
          </cell>
          <cell r="D59">
            <v>9766750.3485000003</v>
          </cell>
        </row>
        <row r="60">
          <cell r="A60" t="str">
            <v>450404</v>
          </cell>
          <cell r="B60">
            <v>214458</v>
          </cell>
          <cell r="D60">
            <v>6022502.8799999999</v>
          </cell>
        </row>
        <row r="61">
          <cell r="A61" t="str">
            <v>450405</v>
          </cell>
          <cell r="B61">
            <v>172187</v>
          </cell>
          <cell r="C61">
            <v>10828118</v>
          </cell>
          <cell r="D61">
            <v>4805936.2139999997</v>
          </cell>
        </row>
        <row r="62">
          <cell r="A62" t="str">
            <v>470101</v>
          </cell>
          <cell r="B62">
            <v>238932</v>
          </cell>
          <cell r="D62">
            <v>1685543.7419999999</v>
          </cell>
        </row>
        <row r="63">
          <cell r="A63" t="str">
            <v>470102</v>
          </cell>
          <cell r="B63">
            <v>164515</v>
          </cell>
          <cell r="D63">
            <v>1707568.3830000001</v>
          </cell>
        </row>
        <row r="64">
          <cell r="A64" t="str">
            <v>470103</v>
          </cell>
          <cell r="B64">
            <v>159475</v>
          </cell>
          <cell r="D64">
            <v>449628.76349999994</v>
          </cell>
        </row>
        <row r="65">
          <cell r="A65" t="str">
            <v>470104</v>
          </cell>
          <cell r="B65">
            <v>585990</v>
          </cell>
          <cell r="D65">
            <v>2234818.5494999997</v>
          </cell>
        </row>
        <row r="66">
          <cell r="A66" t="str">
            <v>470105</v>
          </cell>
          <cell r="B66">
            <v>201147</v>
          </cell>
          <cell r="D66">
            <v>3041436.6659999993</v>
          </cell>
        </row>
        <row r="67">
          <cell r="A67" t="str">
            <v>470106</v>
          </cell>
          <cell r="B67">
            <v>52959</v>
          </cell>
          <cell r="D67">
            <v>1046392.6709999999</v>
          </cell>
        </row>
        <row r="68">
          <cell r="A68" t="str">
            <v>470107</v>
          </cell>
          <cell r="B68">
            <v>2033804</v>
          </cell>
          <cell r="D68">
            <v>3544125.3390000002</v>
          </cell>
        </row>
        <row r="69">
          <cell r="A69" t="str">
            <v>470108</v>
          </cell>
          <cell r="B69">
            <v>368346</v>
          </cell>
          <cell r="D69">
            <v>1446719.1465</v>
          </cell>
        </row>
        <row r="70">
          <cell r="A70" t="str">
            <v>470109</v>
          </cell>
          <cell r="B70">
            <v>355551</v>
          </cell>
          <cell r="D70">
            <v>2456255.5499999998</v>
          </cell>
        </row>
        <row r="71">
          <cell r="A71" t="str">
            <v>470110</v>
          </cell>
          <cell r="B71">
            <v>32692</v>
          </cell>
          <cell r="C71">
            <v>4193411</v>
          </cell>
          <cell r="D71">
            <v>697164.85649999999</v>
          </cell>
        </row>
        <row r="72">
          <cell r="A72" t="str">
            <v>480101</v>
          </cell>
          <cell r="B72">
            <v>414873</v>
          </cell>
          <cell r="D72">
            <v>2030078.8440000003</v>
          </cell>
        </row>
        <row r="73">
          <cell r="A73" t="str">
            <v>480201</v>
          </cell>
          <cell r="B73">
            <v>75670</v>
          </cell>
          <cell r="D73">
            <v>1783013.3940000003</v>
          </cell>
        </row>
        <row r="74">
          <cell r="A74" t="str">
            <v>480301</v>
          </cell>
          <cell r="B74">
            <v>168125</v>
          </cell>
          <cell r="D74">
            <v>1041135.1515</v>
          </cell>
        </row>
        <row r="75">
          <cell r="A75" t="str">
            <v>480302</v>
          </cell>
          <cell r="B75">
            <v>234383</v>
          </cell>
          <cell r="D75">
            <v>0</v>
          </cell>
        </row>
        <row r="76">
          <cell r="A76" t="str">
            <v>480303</v>
          </cell>
          <cell r="B76">
            <v>1864251</v>
          </cell>
          <cell r="D76">
            <v>2051533.6334999998</v>
          </cell>
        </row>
        <row r="77">
          <cell r="A77" t="str">
            <v>480304</v>
          </cell>
          <cell r="B77">
            <v>1350882</v>
          </cell>
          <cell r="D77">
            <v>4994346.9615000002</v>
          </cell>
        </row>
        <row r="78">
          <cell r="A78" t="str">
            <v>480401</v>
          </cell>
          <cell r="B78">
            <v>74004</v>
          </cell>
          <cell r="D78">
            <v>1307699.6295</v>
          </cell>
        </row>
        <row r="79">
          <cell r="A79" t="str">
            <v>480402</v>
          </cell>
          <cell r="B79">
            <v>563210</v>
          </cell>
          <cell r="D79">
            <v>1411150.0229999998</v>
          </cell>
        </row>
        <row r="80">
          <cell r="A80" t="str">
            <v>480403</v>
          </cell>
          <cell r="B80">
            <v>177304</v>
          </cell>
          <cell r="D80">
            <v>3621807.8954999996</v>
          </cell>
        </row>
        <row r="81">
          <cell r="A81" t="str">
            <v>480404</v>
          </cell>
          <cell r="B81">
            <v>1402926</v>
          </cell>
          <cell r="D81">
            <v>9171042.4230000004</v>
          </cell>
        </row>
        <row r="82">
          <cell r="A82" t="str">
            <v>480501</v>
          </cell>
          <cell r="B82">
            <v>1198175</v>
          </cell>
          <cell r="D82">
            <v>50289674.446500003</v>
          </cell>
        </row>
        <row r="83">
          <cell r="A83" t="str">
            <v>480502</v>
          </cell>
          <cell r="B83">
            <v>468632</v>
          </cell>
          <cell r="D83">
            <v>696424.46550000005</v>
          </cell>
        </row>
        <row r="84">
          <cell r="A84" t="str">
            <v>480503</v>
          </cell>
          <cell r="B84">
            <v>176068</v>
          </cell>
          <cell r="D84">
            <v>1423499.5785000001</v>
          </cell>
        </row>
        <row r="85">
          <cell r="A85" t="str">
            <v>480504</v>
          </cell>
          <cell r="B85">
            <v>117770</v>
          </cell>
          <cell r="C85">
            <v>8286273</v>
          </cell>
          <cell r="D85">
            <v>6214613.9895000001</v>
          </cell>
        </row>
      </sheetData>
      <sheetData sheetId="2"/>
      <sheetData sheetId="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SUMMARY"/>
      <sheetName val="Vacancies"/>
      <sheetName val="EVENT PLANNER"/>
      <sheetName val="Year Planner"/>
      <sheetName val="audit fees"/>
      <sheetName val="adverts"/>
      <sheetName val="bad debt"/>
      <sheetName val="bank chgs"/>
      <sheetName val="collection"/>
      <sheetName val="cptr sys"/>
      <sheetName val="contract serv"/>
      <sheetName val="LM agencyfee"/>
      <sheetName val="cptr req"/>
      <sheetName val="congress"/>
      <sheetName val="consult fees"/>
      <sheetName val="workshp"/>
      <sheetName val="donation"/>
      <sheetName val="disaster"/>
      <sheetName val="data acc"/>
      <sheetName val="electricity"/>
      <sheetName val="entertain"/>
      <sheetName val="refreshments"/>
      <sheetName val="catering"/>
      <sheetName val="int.bursaries"/>
      <sheetName val="ext.bursaries"/>
      <sheetName val="gen exp grants"/>
      <sheetName val="IDP"/>
      <sheetName val="IGR"/>
      <sheetName val="legal fees"/>
      <sheetName val="licence fees"/>
      <sheetName val="disposal loss"/>
      <sheetName val="laundry"/>
      <sheetName val="marketing"/>
      <sheetName val="membershp"/>
      <sheetName val="may.allow"/>
      <sheetName val="periodical"/>
      <sheetName val="postage"/>
      <sheetName val="publicity"/>
      <sheetName val="Public Part"/>
      <sheetName val="rental"/>
      <sheetName val="refuse"/>
      <sheetName val="staty"/>
      <sheetName val="printing"/>
      <sheetName val="stocks&amp;mts"/>
      <sheetName val="Spec.Proj"/>
      <sheetName val="sewer"/>
      <sheetName val="S&amp;T"/>
      <sheetName val="tel-off"/>
      <sheetName val="tel-cell"/>
      <sheetName val="training"/>
      <sheetName val="fuel&amp;oil"/>
      <sheetName val="aviation fuel"/>
      <sheetName val="uniforms"/>
      <sheetName val="campaigns"/>
      <sheetName val="OR Tambo"/>
      <sheetName val="2010"/>
      <sheetName val="water"/>
      <sheetName val="RM bldg"/>
      <sheetName val="RM network"/>
      <sheetName val="RM ppe"/>
      <sheetName val="RM vehicles"/>
      <sheetName val="inc market"/>
      <sheetName val="inc technorama"/>
      <sheetName val="ambulance sub"/>
      <sheetName val="health sub"/>
      <sheetName val="eq share"/>
      <sheetName val="support grant"/>
      <sheetName val="int arrears"/>
      <sheetName val="int investments"/>
      <sheetName val="rent prop"/>
      <sheetName val="rent cut"/>
      <sheetName val="rent sound"/>
      <sheetName val="rent parking"/>
      <sheetName val="lic permit"/>
      <sheetName val="surplus lic"/>
      <sheetName val="inc ambulance"/>
      <sheetName val="inc fuel"/>
      <sheetName val="inc landing"/>
      <sheetName val="inc salary"/>
      <sheetName val="inc IT MLM"/>
      <sheetName val="inc IT ELM"/>
      <sheetName val="inc trfr"/>
      <sheetName val="inc disposal"/>
      <sheetName val="inc sundries"/>
      <sheetName val="inc SDL"/>
      <sheetName val="inc tel"/>
      <sheetName val="inc tender"/>
      <sheetName val="FURN &amp; EQ RENEW"/>
      <sheetName val="COMPUTERS RENEW"/>
      <sheetName val="VEHICLES RENEW"/>
      <sheetName val="PROJECTS RENEW"/>
      <sheetName val="NETWORKS RENEW"/>
      <sheetName val="NEW FURN &amp; EQ"/>
      <sheetName val="NEW COMPUTERS"/>
      <sheetName val="NEW VEHICLES"/>
      <sheetName val="NEW PROJECTS"/>
      <sheetName val="NEW NETWORKS"/>
      <sheetName val="sheet 5"/>
      <sheetName val="Votes"/>
      <sheetName val="Costcodes"/>
      <sheetName val="CLUSTERS"/>
      <sheetName val="Sheet1"/>
      <sheetName val="Sheet2"/>
      <sheetName val="INDICATIVE ALLOCATION"/>
    </sheetNames>
    <definedNames>
      <definedName name="INDICATIV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Graph"/>
      <sheetName val="CONSOLIDATED SUMMARY"/>
      <sheetName val="SUMMARY MAN SUPPORT SERV"/>
      <sheetName val="Municipal Manager"/>
      <sheetName val="Internal Audit"/>
      <sheetName val="Corporate Serv"/>
      <sheetName val="Councillors"/>
      <sheetName val="Council Buildings"/>
      <sheetName val="Management Serv"/>
      <sheetName val="Auxiliary Serv"/>
      <sheetName val="Financial Services"/>
      <sheetName val="IT Services"/>
      <sheetName val="SUMMARY SOCIAL SERV"/>
      <sheetName val="Social Services"/>
      <sheetName val="Environmental"/>
      <sheetName val="Clinic Randvaal"/>
      <sheetName val="Clinic Meyerton"/>
      <sheetName val="Clinic Kookrus"/>
      <sheetName val="Sport"/>
      <sheetName val="Housing"/>
      <sheetName val="Library Meyerton"/>
      <sheetName val="Library HOK"/>
      <sheetName val="Library De Deur"/>
      <sheetName val="Libary Randvaal"/>
      <sheetName val="Parks"/>
      <sheetName val="Cemetry"/>
      <sheetName val="Swimpool"/>
      <sheetName val="SUMMARY ENGINEERING SERV"/>
      <sheetName val="Engineering Admin"/>
      <sheetName val="Mechanical Workshop"/>
      <sheetName val="Roads &amp; Stormwater"/>
      <sheetName val="Main Sewer"/>
      <sheetName val="Purification Works"/>
      <sheetName val="Water Services"/>
      <sheetName val="Cleansing Services"/>
      <sheetName val="Solid Waste"/>
      <sheetName val="Electricity"/>
      <sheetName val="SUMMARY TRAFFIC SERV"/>
      <sheetName val="Traffic Services"/>
      <sheetName val="Fire Services"/>
      <sheetName val="SUMMARY DEV &amp; PLAN"/>
      <sheetName val="Dev &amp; Plan Admin"/>
      <sheetName val="Building Control"/>
      <sheetName val="Town Planning"/>
      <sheetName val="Public Relations"/>
      <sheetName val="Sheet11"/>
      <sheetName val="Sheet33"/>
      <sheetName val="Sheet37"/>
      <sheetName val="Sheet36"/>
    </sheetNames>
    <sheetDataSet>
      <sheetData sheetId="0">
        <row r="6">
          <cell r="E6">
            <v>39913493</v>
          </cell>
        </row>
        <row r="7">
          <cell r="E7">
            <v>1105628</v>
          </cell>
        </row>
        <row r="8">
          <cell r="E8">
            <v>4261387</v>
          </cell>
        </row>
        <row r="9">
          <cell r="E9">
            <v>2639020</v>
          </cell>
        </row>
        <row r="10">
          <cell r="E10">
            <v>18618709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90"/>
  <sheetViews>
    <sheetView topLeftCell="A60" workbookViewId="0">
      <selection activeCell="E74" sqref="E74"/>
    </sheetView>
  </sheetViews>
  <sheetFormatPr defaultRowHeight="15"/>
  <cols>
    <col min="1" max="1" width="68.42578125" customWidth="1"/>
    <col min="2" max="2" width="5.140625" style="68" bestFit="1" customWidth="1"/>
    <col min="3" max="3" width="15.5703125" style="11" hidden="1" customWidth="1"/>
    <col min="4" max="4" width="15.28515625" style="11" hidden="1" customWidth="1"/>
    <col min="5" max="5" width="19.42578125" style="11" bestFit="1" customWidth="1"/>
    <col min="6" max="6" width="0" hidden="1" customWidth="1"/>
    <col min="7" max="7" width="12.7109375" hidden="1" customWidth="1"/>
    <col min="8" max="8" width="13" hidden="1" customWidth="1"/>
  </cols>
  <sheetData>
    <row r="1" spans="1:8" ht="15.75">
      <c r="H1" s="69" t="s">
        <v>385</v>
      </c>
    </row>
    <row r="2" spans="1:8" ht="23.25">
      <c r="A2" s="283" t="s">
        <v>342</v>
      </c>
      <c r="B2" s="283"/>
      <c r="C2" s="283"/>
      <c r="D2" s="283"/>
      <c r="E2" s="283"/>
    </row>
    <row r="3" spans="1:8" ht="18">
      <c r="A3" s="284" t="s">
        <v>386</v>
      </c>
      <c r="B3" s="284"/>
      <c r="C3" s="284"/>
      <c r="D3" s="284"/>
      <c r="E3" s="284"/>
    </row>
    <row r="5" spans="1:8" ht="16.5" thickBot="1">
      <c r="A5" s="281" t="s">
        <v>387</v>
      </c>
      <c r="B5" s="281"/>
      <c r="C5" s="281"/>
      <c r="D5" s="281"/>
      <c r="E5" s="281"/>
      <c r="G5" s="281"/>
      <c r="H5" s="281"/>
    </row>
    <row r="6" spans="1:8" ht="40.5" thickTop="1" thickBot="1">
      <c r="A6" s="70" t="s">
        <v>388</v>
      </c>
      <c r="B6" s="70" t="s">
        <v>389</v>
      </c>
      <c r="C6" s="71" t="s">
        <v>554</v>
      </c>
      <c r="D6" s="71" t="s">
        <v>553</v>
      </c>
      <c r="E6" s="71" t="s">
        <v>645</v>
      </c>
      <c r="G6" s="71" t="s">
        <v>638</v>
      </c>
      <c r="H6" s="71" t="s">
        <v>639</v>
      </c>
    </row>
    <row r="7" spans="1:8" ht="15.75" thickTop="1">
      <c r="A7" s="72" t="s">
        <v>390</v>
      </c>
      <c r="G7" s="11"/>
      <c r="H7" s="11"/>
    </row>
    <row r="8" spans="1:8">
      <c r="A8" s="73" t="s">
        <v>391</v>
      </c>
      <c r="B8" s="74" t="s">
        <v>392</v>
      </c>
      <c r="C8" s="21">
        <f>([1]Sheet2!$D$5)-C9</f>
        <v>7870323</v>
      </c>
      <c r="D8" s="21">
        <f>(+'ANNEXURE B &amp; C'!D139)*-1</f>
        <v>7623240</v>
      </c>
      <c r="E8" s="21">
        <f>(+'ANNEXURE B &amp; C'!E139)*-1</f>
        <v>7625292</v>
      </c>
      <c r="G8" s="21">
        <f>(+'ANNEXURE B &amp; C'!G139)*-1</f>
        <v>8029432.4759999998</v>
      </c>
      <c r="H8" s="21">
        <f>(+'ANNEXURE B &amp; C'!H139)*-1</f>
        <v>8471051.2621800005</v>
      </c>
    </row>
    <row r="9" spans="1:8">
      <c r="A9" s="73" t="s">
        <v>393</v>
      </c>
      <c r="B9" s="74" t="s">
        <v>392</v>
      </c>
      <c r="C9" s="21">
        <v>558500</v>
      </c>
      <c r="D9" s="21">
        <f>('ANNEXURE B &amp; C'!D159)*-1</f>
        <v>445600</v>
      </c>
      <c r="E9" s="21">
        <f>('ANNEXURE B &amp; C'!E159)*-1</f>
        <v>616114</v>
      </c>
      <c r="G9" s="21">
        <f>('ANNEXURE B &amp; C'!G159)*-1</f>
        <v>648768.04200000002</v>
      </c>
      <c r="H9" s="21">
        <f>('ANNEXURE B &amp; C'!H159)*-1</f>
        <v>684450.28431000002</v>
      </c>
    </row>
    <row r="10" spans="1:8">
      <c r="A10" s="73" t="s">
        <v>394</v>
      </c>
      <c r="B10" s="74" t="s">
        <v>395</v>
      </c>
      <c r="C10" s="21">
        <f>([1]Sheet2!$D$11+[1]Sheet2!$D$6)</f>
        <v>13813474</v>
      </c>
      <c r="D10" s="21">
        <f>('ANNEXURE B &amp; C'!D152)*-1</f>
        <v>7885260</v>
      </c>
      <c r="E10" s="21">
        <f>('ANNEXURE B &amp; C'!E152)*-1</f>
        <v>2939301</v>
      </c>
      <c r="G10" s="21">
        <f>('ANNEXURE B &amp; C'!G152)*-1</f>
        <v>3095083.9530000002</v>
      </c>
      <c r="H10" s="21">
        <f>('ANNEXURE B &amp; C'!H152)*-1</f>
        <v>3265313.5704150004</v>
      </c>
    </row>
    <row r="11" spans="1:8">
      <c r="A11" s="73" t="s">
        <v>396</v>
      </c>
      <c r="B11" s="74" t="s">
        <v>397</v>
      </c>
      <c r="C11" s="21">
        <f>([1]Sheet2!$D$8)</f>
        <v>42223033</v>
      </c>
      <c r="D11" s="21">
        <f>('ANNEXURE B &amp; C'!D164)*-1</f>
        <v>58728000</v>
      </c>
      <c r="E11" s="21">
        <f>('ANNEXURE B &amp; C'!E164)*-1</f>
        <v>59562029</v>
      </c>
      <c r="G11" s="21">
        <f>('ANNEXURE B &amp; C'!G164)*-1</f>
        <v>62718816.537</v>
      </c>
      <c r="H11" s="21">
        <f>('ANNEXURE B &amp; C'!H164)*-1</f>
        <v>66168351.446534999</v>
      </c>
    </row>
    <row r="12" spans="1:8">
      <c r="A12" s="73" t="s">
        <v>398</v>
      </c>
      <c r="B12" s="74" t="s">
        <v>397</v>
      </c>
      <c r="C12" s="21">
        <f>([1]Sheet2!$D$7)</f>
        <v>5664190</v>
      </c>
      <c r="D12" s="21">
        <f>('ANNEXURE B &amp; C'!D171+'ANNEXURE B &amp; C'!D172)*-1</f>
        <v>6774541</v>
      </c>
      <c r="E12" s="21">
        <f>('ANNEXURE B &amp; C'!E171+'ANNEXURE B &amp; C'!E172)*-1</f>
        <v>6774541</v>
      </c>
      <c r="G12" s="21">
        <f>('ANNEXURE B &amp; C'!G171+'ANNEXURE B &amp; C'!G172)*-1</f>
        <v>7133591.6729999995</v>
      </c>
      <c r="H12" s="21">
        <f>('ANNEXURE B &amp; C'!H171+'ANNEXURE B &amp; C'!H172)*-1</f>
        <v>7525939.2150149997</v>
      </c>
    </row>
    <row r="13" spans="1:8">
      <c r="A13" s="73" t="s">
        <v>399</v>
      </c>
      <c r="B13" s="74" t="s">
        <v>400</v>
      </c>
      <c r="C13" s="21">
        <f>[1]Sheet2!$D$9-C14</f>
        <v>233702745</v>
      </c>
      <c r="D13" s="21">
        <f>('ANNEXURE B &amp; C'!D146)*-1-D14</f>
        <v>263398000</v>
      </c>
      <c r="E13" s="21">
        <f>('ANNEXURE B &amp; C'!E146)*-1-E14</f>
        <v>264564000</v>
      </c>
      <c r="G13" s="21">
        <f>('ANNEXURE B &amp; C'!G146)*-1-G14</f>
        <v>265387580</v>
      </c>
      <c r="H13" s="21">
        <f>('ANNEXURE B &amp; C'!H146)*-1-H14</f>
        <v>273640411.89999998</v>
      </c>
    </row>
    <row r="14" spans="1:8">
      <c r="A14" s="73" t="s">
        <v>401</v>
      </c>
      <c r="B14" s="74" t="s">
        <v>402</v>
      </c>
      <c r="C14" s="21">
        <v>18751132</v>
      </c>
      <c r="D14" s="21">
        <f>('ANNEXURE B &amp; C'!D190)*-1</f>
        <v>14000000</v>
      </c>
      <c r="E14" s="21">
        <f>('ANNEXURE B &amp; C'!E190)*-1</f>
        <v>20030000</v>
      </c>
      <c r="G14" s="21">
        <f>('ANNEXURE B &amp; C'!G190)*-1</f>
        <v>20000000</v>
      </c>
      <c r="H14" s="21">
        <f>('ANNEXURE B &amp; C'!H190)*-1</f>
        <v>21200000</v>
      </c>
    </row>
    <row r="15" spans="1:8">
      <c r="A15" s="73" t="s">
        <v>403</v>
      </c>
      <c r="B15" s="74" t="s">
        <v>397</v>
      </c>
      <c r="C15" s="21">
        <f>([1]Sheet2!$D$10)+[1]Sheet2!$D$4</f>
        <v>2170681</v>
      </c>
      <c r="D15" s="21">
        <f>('ANNEXURE B &amp; C'!D179-'ANNEXURE B &amp; C'!D171-'ANNEXURE B &amp; C'!D172)*-1</f>
        <v>9360230</v>
      </c>
      <c r="E15" s="21">
        <f>('ANNEXURE B &amp; C'!E179-'ANNEXURE B &amp; C'!E171-'ANNEXURE B &amp; C'!E172)*-1</f>
        <v>2804643</v>
      </c>
      <c r="G15" s="21">
        <f>('ANNEXURE B &amp; C'!G179-'ANNEXURE B &amp; C'!G171-'ANNEXURE B &amp; C'!G172)*-1</f>
        <v>2953289.078999998</v>
      </c>
      <c r="H15" s="21">
        <f>('ANNEXURE B &amp; C'!H179-'ANNEXURE B &amp; C'!H171-'ANNEXURE B &amp; C'!H172)*-1</f>
        <v>3115719.9783450011</v>
      </c>
    </row>
    <row r="16" spans="1:8" s="31" customFormat="1" ht="12.75">
      <c r="A16" s="75" t="s">
        <v>404</v>
      </c>
      <c r="B16" s="76"/>
      <c r="C16" s="77">
        <f>SUM(C7:C15)</f>
        <v>324754078</v>
      </c>
      <c r="D16" s="77">
        <f>SUM(D7:D15)</f>
        <v>368214871</v>
      </c>
      <c r="E16" s="77">
        <f>SUM(E7:E15)</f>
        <v>364915920</v>
      </c>
      <c r="G16" s="77">
        <f t="shared" ref="G16:H16" si="0">SUM(G7:G15)</f>
        <v>369966561.75999999</v>
      </c>
      <c r="H16" s="77">
        <f t="shared" si="0"/>
        <v>384071237.65679997</v>
      </c>
    </row>
    <row r="17" spans="1:8">
      <c r="G17" s="11"/>
      <c r="H17" s="11"/>
    </row>
    <row r="18" spans="1:8">
      <c r="A18" s="72" t="s">
        <v>405</v>
      </c>
      <c r="G18" s="11"/>
      <c r="H18" s="11"/>
    </row>
    <row r="19" spans="1:8">
      <c r="A19" s="73" t="s">
        <v>481</v>
      </c>
      <c r="B19" s="74"/>
      <c r="C19" s="21">
        <f>([1]Sheet2!$D$15+[1]Sheet2!$D$16)*-1</f>
        <v>206054645</v>
      </c>
      <c r="D19" s="21">
        <f>('ANNEXURE B &amp; C'!D42)</f>
        <v>246215177</v>
      </c>
      <c r="E19" s="21">
        <f>('ANNEXURE B &amp; C'!E42)</f>
        <v>246215177</v>
      </c>
      <c r="G19" s="21">
        <f>('ANNEXURE B &amp; C'!G42)</f>
        <v>259264581.38100004</v>
      </c>
      <c r="H19" s="21">
        <f>('ANNEXURE B &amp; C'!H42)</f>
        <v>273524133.35695499</v>
      </c>
    </row>
    <row r="20" spans="1:8">
      <c r="A20" s="73" t="s">
        <v>406</v>
      </c>
      <c r="B20" s="74"/>
      <c r="C20" s="21" t="str">
        <f>([1]Sheet2!$D$17)</f>
        <v xml:space="preserve">- </v>
      </c>
      <c r="D20" s="21">
        <f>('ANNEXURE B &amp; C'!D128)</f>
        <v>0</v>
      </c>
      <c r="E20" s="21">
        <f>('ANNEXURE B &amp; C'!E128)</f>
        <v>0</v>
      </c>
      <c r="G20" s="21">
        <f>('ANNEXURE B &amp; C'!G128)</f>
        <v>0</v>
      </c>
      <c r="H20" s="21">
        <f>('ANNEXURE B &amp; C'!H128)</f>
        <v>0</v>
      </c>
    </row>
    <row r="21" spans="1:8">
      <c r="A21" s="73" t="s">
        <v>407</v>
      </c>
      <c r="B21" s="74"/>
      <c r="C21" s="21">
        <f>([1]Sheet2!$D$21)*-1</f>
        <v>7864470</v>
      </c>
      <c r="D21" s="21">
        <f>('ANNEXURE B &amp; C'!D121)</f>
        <v>5665423.3000000007</v>
      </c>
      <c r="E21" s="21">
        <f>('ANNEXURE B &amp; C'!E121)</f>
        <v>4999560</v>
      </c>
      <c r="G21" s="21">
        <f>('ANNEXURE B &amp; C'!G121)</f>
        <v>5264536.68</v>
      </c>
      <c r="H21" s="21">
        <f>('ANNEXURE B &amp; C'!H121)</f>
        <v>5554086.197399999</v>
      </c>
    </row>
    <row r="22" spans="1:8">
      <c r="A22" s="73" t="s">
        <v>408</v>
      </c>
      <c r="B22" s="74"/>
      <c r="C22" s="21">
        <f>([1]Sheet2!$D$19)*-1</f>
        <v>317</v>
      </c>
      <c r="D22" s="21">
        <f>('ANNEXURE B &amp; C'!D107)</f>
        <v>0</v>
      </c>
      <c r="E22" s="21">
        <f>('ANNEXURE B &amp; C'!E107)</f>
        <v>0</v>
      </c>
      <c r="G22" s="21">
        <f>('ANNEXURE B &amp; C'!G107)</f>
        <v>0</v>
      </c>
      <c r="H22" s="21">
        <f>('ANNEXURE B &amp; C'!H107)</f>
        <v>0</v>
      </c>
    </row>
    <row r="23" spans="1:8">
      <c r="A23" s="73" t="s">
        <v>409</v>
      </c>
      <c r="B23" s="74"/>
      <c r="C23" s="21">
        <f>([1]Sheet2!$D$22*-1)</f>
        <v>33919718</v>
      </c>
      <c r="D23" s="21">
        <f>('ANNEXURE B &amp; C'!D53)</f>
        <v>21790325.383000001</v>
      </c>
      <c r="E23" s="21">
        <f>('ANNEXURE B &amp; C'!E53)</f>
        <v>25209126</v>
      </c>
      <c r="G23" s="21">
        <f>('ANNEXURE B &amp; C'!G53)</f>
        <v>26545209.677999999</v>
      </c>
      <c r="H23" s="21">
        <f>('ANNEXURE B &amp; C'!H53)</f>
        <v>28005196.21029</v>
      </c>
    </row>
    <row r="24" spans="1:8">
      <c r="A24" s="73" t="s">
        <v>410</v>
      </c>
      <c r="B24" s="74"/>
      <c r="C24" s="21">
        <f>([1]Sheet2!$D$23)*-1</f>
        <v>20151737</v>
      </c>
      <c r="D24" s="21">
        <f>('ANNEXURE B &amp; C'!D108)</f>
        <v>0</v>
      </c>
      <c r="E24" s="21">
        <f>('ANNEXURE B &amp; C'!E108)</f>
        <v>0</v>
      </c>
      <c r="G24" s="21">
        <f>('ANNEXURE B &amp; C'!G108)</f>
        <v>0</v>
      </c>
      <c r="H24" s="21">
        <f>('ANNEXURE B &amp; C'!H108)</f>
        <v>0</v>
      </c>
    </row>
    <row r="25" spans="1:8">
      <c r="A25" s="73" t="s">
        <v>411</v>
      </c>
      <c r="B25" s="21"/>
      <c r="C25" s="21">
        <v>0</v>
      </c>
      <c r="D25" s="21">
        <v>0</v>
      </c>
      <c r="E25" s="21">
        <v>0</v>
      </c>
      <c r="G25" s="21">
        <v>0</v>
      </c>
      <c r="H25" s="21">
        <v>0</v>
      </c>
    </row>
    <row r="26" spans="1:8">
      <c r="A26" s="73" t="s">
        <v>412</v>
      </c>
      <c r="B26" s="21"/>
      <c r="C26" s="21">
        <f>([1]Sheet2!$D$14+[1]Sheet2!$D$20)*-1</f>
        <v>83466316</v>
      </c>
      <c r="D26" s="21">
        <f>('ANNEXURE B &amp; C'!D100+'ANNEXURE B &amp; C'!D112+'ANNEXURE B &amp; C'!D130)-D23-D24</f>
        <v>72322310.129500002</v>
      </c>
      <c r="E26" s="21">
        <f>('ANNEXURE B &amp; C'!E100+'ANNEXURE B &amp; C'!E112+'ANNEXURE B &amp; C'!E130)-E23-E24</f>
        <v>79346015</v>
      </c>
      <c r="G26" s="21">
        <f>('ANNEXURE B &amp; C'!G100+'ANNEXURE B &amp; C'!G112+'ANNEXURE B &amp; C'!G130)-G23-G24</f>
        <v>83551353.794999957</v>
      </c>
      <c r="H26" s="21">
        <f>('ANNEXURE B &amp; C'!H100+'ANNEXURE B &amp; C'!H112+'ANNEXURE B &amp; C'!H130)-H23-H24</f>
        <v>88146678.253725007</v>
      </c>
    </row>
    <row r="27" spans="1:8">
      <c r="A27" s="75" t="s">
        <v>413</v>
      </c>
      <c r="B27" s="76"/>
      <c r="C27" s="77">
        <f>SUM(C18:C26)</f>
        <v>351457203</v>
      </c>
      <c r="D27" s="77">
        <f>SUM(D18:D26)</f>
        <v>345993235.8125</v>
      </c>
      <c r="E27" s="77">
        <f>SUM(E18:E26)</f>
        <v>355769878</v>
      </c>
      <c r="G27" s="77">
        <f t="shared" ref="G27:H27" si="1">SUM(G18:G26)</f>
        <v>374625681.53399998</v>
      </c>
      <c r="H27" s="77">
        <f t="shared" si="1"/>
        <v>395230094.01836997</v>
      </c>
    </row>
    <row r="28" spans="1:8" ht="15.75" thickBot="1">
      <c r="G28" s="11"/>
      <c r="H28" s="11"/>
    </row>
    <row r="29" spans="1:8" s="31" customFormat="1" ht="13.5" thickBot="1">
      <c r="A29" s="78" t="s">
        <v>414</v>
      </c>
      <c r="B29" s="79"/>
      <c r="C29" s="80">
        <f>SUM(C16-C27)</f>
        <v>-26703125</v>
      </c>
      <c r="D29" s="80">
        <f>SUM(D16-D27)</f>
        <v>22221635.1875</v>
      </c>
      <c r="E29" s="80">
        <f>SUM(E16-E27)</f>
        <v>9146042</v>
      </c>
      <c r="G29" s="80">
        <f>SUM(G16-G27)</f>
        <v>-4659119.773999989</v>
      </c>
      <c r="H29" s="80">
        <f>SUM(H16-H27)</f>
        <v>-11158856.361570001</v>
      </c>
    </row>
    <row r="30" spans="1:8" s="31" customFormat="1" ht="12.75">
      <c r="A30" s="81"/>
      <c r="B30" s="47"/>
      <c r="C30" s="82"/>
      <c r="D30" s="82"/>
      <c r="E30" s="82"/>
      <c r="G30" s="82"/>
      <c r="H30" s="82"/>
    </row>
    <row r="31" spans="1:8" s="31" customFormat="1" ht="12.75">
      <c r="A31" s="83" t="s">
        <v>415</v>
      </c>
      <c r="B31" s="84"/>
      <c r="C31" s="85">
        <v>0</v>
      </c>
      <c r="D31" s="83"/>
      <c r="E31" s="83"/>
      <c r="G31" s="83"/>
      <c r="H31" s="83"/>
    </row>
    <row r="32" spans="1:8" s="31" customFormat="1" ht="12.75">
      <c r="A32" s="83" t="s">
        <v>416</v>
      </c>
      <c r="B32" s="84"/>
      <c r="C32" s="85">
        <v>0</v>
      </c>
      <c r="D32" s="85">
        <f>('ANNEXURE B &amp; C'!D190)</f>
        <v>-14000000</v>
      </c>
      <c r="E32" s="85">
        <f>('ANNEXURE B &amp; C'!E190)</f>
        <v>-20030000</v>
      </c>
      <c r="G32" s="85">
        <f>('ANNEXURE B &amp; C'!G190)</f>
        <v>-20000000</v>
      </c>
      <c r="H32" s="85">
        <f>('ANNEXURE B &amp; C'!H190)</f>
        <v>-21200000</v>
      </c>
    </row>
    <row r="33" spans="1:8" s="31" customFormat="1" ht="13.5" thickBot="1">
      <c r="A33" s="81"/>
      <c r="B33" s="47"/>
      <c r="C33" s="82"/>
      <c r="D33" s="82"/>
      <c r="E33" s="82"/>
      <c r="G33" s="82"/>
      <c r="H33" s="82"/>
    </row>
    <row r="34" spans="1:8" s="31" customFormat="1" ht="13.5" thickBot="1">
      <c r="A34" s="78" t="s">
        <v>417</v>
      </c>
      <c r="B34" s="79"/>
      <c r="C34" s="80">
        <f>SUM(C29:C32)</f>
        <v>-26703125</v>
      </c>
      <c r="D34" s="80">
        <f>SUM(D29:D32)</f>
        <v>8221635.1875</v>
      </c>
      <c r="E34" s="80">
        <f>SUM(E29:E32)</f>
        <v>-10883958</v>
      </c>
      <c r="G34" s="80">
        <f t="shared" ref="G34:H34" si="2">SUM(G29:G32)</f>
        <v>-24659119.773999989</v>
      </c>
      <c r="H34" s="80">
        <f t="shared" si="2"/>
        <v>-32358856.361570001</v>
      </c>
    </row>
    <row r="35" spans="1:8" s="31" customFormat="1" ht="12.75">
      <c r="A35" s="81"/>
      <c r="B35" s="47"/>
      <c r="C35" s="82"/>
      <c r="D35" s="82"/>
      <c r="E35" s="82"/>
      <c r="G35" s="82"/>
      <c r="H35" s="82"/>
    </row>
    <row r="36" spans="1:8" s="31" customFormat="1" ht="12.75">
      <c r="A36" s="81"/>
      <c r="B36" s="47"/>
      <c r="C36" s="82"/>
      <c r="D36" s="82"/>
      <c r="E36" s="82"/>
      <c r="G36" s="82"/>
      <c r="H36" s="82"/>
    </row>
    <row r="38" spans="1:8" ht="16.5" thickBot="1">
      <c r="A38" s="281" t="s">
        <v>418</v>
      </c>
      <c r="B38" s="281"/>
      <c r="C38" s="281"/>
      <c r="D38" s="281"/>
      <c r="E38" s="281"/>
      <c r="G38" s="281"/>
      <c r="H38" s="281"/>
    </row>
    <row r="39" spans="1:8" ht="40.5" thickTop="1" thickBot="1">
      <c r="A39" s="70" t="s">
        <v>388</v>
      </c>
      <c r="B39" s="70" t="s">
        <v>389</v>
      </c>
      <c r="C39" s="71" t="str">
        <f>(C$6)</f>
        <v>AUDITED AMOUNT 09/10</v>
      </c>
      <c r="D39" s="71" t="str">
        <f t="shared" ref="D39:H39" si="3">(D$6)</f>
        <v>BUDGET  AMOUNT 10/11</v>
      </c>
      <c r="E39" s="71" t="str">
        <f t="shared" si="3"/>
        <v xml:space="preserve"> ADJUSTMENT BUDGET  AMOUNT 11/12</v>
      </c>
      <c r="G39" s="71" t="str">
        <f t="shared" si="3"/>
        <v xml:space="preserve"> BUDGET  AMOUNT 12/13</v>
      </c>
      <c r="H39" s="71" t="str">
        <f t="shared" si="3"/>
        <v xml:space="preserve"> BUDGET  AMOUNT 13/14</v>
      </c>
    </row>
    <row r="40" spans="1:8" ht="15.75" thickTop="1">
      <c r="A40" s="86" t="s">
        <v>419</v>
      </c>
      <c r="B40" s="87"/>
      <c r="C40" s="88"/>
      <c r="D40" s="88"/>
      <c r="E40" s="88"/>
      <c r="G40" s="88"/>
      <c r="H40" s="88"/>
    </row>
    <row r="41" spans="1:8">
      <c r="A41" s="72" t="s">
        <v>420</v>
      </c>
      <c r="G41" s="11"/>
      <c r="H41" s="11"/>
    </row>
    <row r="42" spans="1:8">
      <c r="A42" s="73" t="s">
        <v>421</v>
      </c>
      <c r="B42" s="74" t="s">
        <v>422</v>
      </c>
      <c r="C42" s="21">
        <f>SUM(C15+C12+C11+C8+C9)</f>
        <v>58486727</v>
      </c>
      <c r="D42" s="21">
        <f>SUM(D15+D12+D11+D8+D9)</f>
        <v>82931611</v>
      </c>
      <c r="E42" s="21">
        <f>SUM(E15+E12+E11+E8+E9)</f>
        <v>77382619</v>
      </c>
      <c r="G42" s="21">
        <f t="shared" ref="G42:H42" si="4">SUM(G15+G12+G11+G8+G9)</f>
        <v>81483897.806999996</v>
      </c>
      <c r="H42" s="21">
        <f t="shared" si="4"/>
        <v>85965512.186384991</v>
      </c>
    </row>
    <row r="43" spans="1:8">
      <c r="A43" s="73" t="s">
        <v>423</v>
      </c>
      <c r="B43" s="74" t="s">
        <v>400</v>
      </c>
      <c r="C43" s="21">
        <f t="shared" ref="C43" si="5">(C13)</f>
        <v>233702745</v>
      </c>
      <c r="D43" s="21">
        <f>(D13)</f>
        <v>263398000</v>
      </c>
      <c r="E43" s="21">
        <f>(E13)</f>
        <v>264564000</v>
      </c>
      <c r="G43" s="21">
        <f t="shared" ref="G43:H43" si="6">(G13)</f>
        <v>265387580</v>
      </c>
      <c r="H43" s="21">
        <f t="shared" si="6"/>
        <v>273640411.89999998</v>
      </c>
    </row>
    <row r="44" spans="1:8">
      <c r="A44" s="73" t="s">
        <v>424</v>
      </c>
      <c r="B44" s="74" t="s">
        <v>402</v>
      </c>
      <c r="C44" s="21">
        <f>(C14)</f>
        <v>18751132</v>
      </c>
      <c r="D44" s="21">
        <f>(D14)</f>
        <v>14000000</v>
      </c>
      <c r="E44" s="21">
        <f>(E14)</f>
        <v>20030000</v>
      </c>
      <c r="G44" s="21">
        <f t="shared" ref="G44:H44" si="7">(G14)</f>
        <v>20000000</v>
      </c>
      <c r="H44" s="21">
        <f t="shared" si="7"/>
        <v>21200000</v>
      </c>
    </row>
    <row r="45" spans="1:8">
      <c r="A45" s="73" t="s">
        <v>425</v>
      </c>
      <c r="B45" s="74" t="s">
        <v>395</v>
      </c>
      <c r="C45" s="21">
        <f>(C10)</f>
        <v>13813474</v>
      </c>
      <c r="D45" s="21">
        <f>(D10)</f>
        <v>7885260</v>
      </c>
      <c r="E45" s="21">
        <f>(E10)</f>
        <v>2939301</v>
      </c>
      <c r="G45" s="21">
        <f t="shared" ref="G45:H45" si="8">(G10)</f>
        <v>3095083.9530000002</v>
      </c>
      <c r="H45" s="21">
        <f t="shared" si="8"/>
        <v>3265313.5704150004</v>
      </c>
    </row>
    <row r="46" spans="1:8">
      <c r="A46" s="72" t="s">
        <v>426</v>
      </c>
      <c r="G46" s="11"/>
      <c r="H46" s="11"/>
    </row>
    <row r="47" spans="1:8">
      <c r="A47" s="73" t="s">
        <v>427</v>
      </c>
      <c r="B47" s="74"/>
      <c r="C47" s="21" t="e">
        <f>SUM(C27-C22-#REF!)*-1</f>
        <v>#REF!</v>
      </c>
      <c r="D47" s="21">
        <f>SUM(D27-D22)*-1</f>
        <v>-345993235.8125</v>
      </c>
      <c r="E47" s="21">
        <f>SUM(E27-E22)*-1</f>
        <v>-355769878</v>
      </c>
      <c r="G47" s="21">
        <f t="shared" ref="G47:H47" si="9">SUM(G27-G22)*-1</f>
        <v>-374625681.53399998</v>
      </c>
      <c r="H47" s="21">
        <f t="shared" si="9"/>
        <v>-395230094.01836997</v>
      </c>
    </row>
    <row r="48" spans="1:8">
      <c r="A48" s="73" t="s">
        <v>428</v>
      </c>
      <c r="B48" s="74"/>
      <c r="C48" s="21">
        <f>(C22)*-1</f>
        <v>-317</v>
      </c>
      <c r="D48" s="21">
        <f>(D22)*-1</f>
        <v>0</v>
      </c>
      <c r="E48" s="21">
        <f>(E22)*-1</f>
        <v>0</v>
      </c>
      <c r="G48" s="21">
        <f t="shared" ref="G48:H48" si="10">(G22)*-1</f>
        <v>0</v>
      </c>
      <c r="H48" s="21">
        <f t="shared" si="10"/>
        <v>0</v>
      </c>
    </row>
    <row r="49" spans="1:8" ht="15.75" thickBot="1">
      <c r="A49" s="75" t="s">
        <v>429</v>
      </c>
      <c r="B49" s="76"/>
      <c r="C49" s="89" t="e">
        <f>SUM(C42:C48)</f>
        <v>#REF!</v>
      </c>
      <c r="D49" s="89">
        <f>SUM(D42:D48)</f>
        <v>22221635.1875</v>
      </c>
      <c r="E49" s="89">
        <f>SUM(E42:E48)</f>
        <v>9146042</v>
      </c>
      <c r="G49" s="89">
        <f t="shared" ref="G49:H49" si="11">SUM(G42:G48)</f>
        <v>-4659119.773999989</v>
      </c>
      <c r="H49" s="89">
        <f t="shared" si="11"/>
        <v>-11158856.361570001</v>
      </c>
    </row>
    <row r="50" spans="1:8" ht="15.75" thickTop="1">
      <c r="A50" s="81"/>
      <c r="B50" s="47"/>
      <c r="C50" s="82"/>
      <c r="D50" s="82"/>
      <c r="E50" s="82"/>
      <c r="G50" s="82"/>
      <c r="H50" s="82"/>
    </row>
    <row r="51" spans="1:8">
      <c r="A51" s="81" t="s">
        <v>430</v>
      </c>
      <c r="B51" s="47"/>
      <c r="C51" s="82"/>
      <c r="D51" s="82"/>
      <c r="E51" s="82"/>
      <c r="G51" s="82"/>
      <c r="H51" s="82"/>
    </row>
    <row r="52" spans="1:8">
      <c r="A52" s="90" t="s">
        <v>420</v>
      </c>
      <c r="G52" s="11"/>
      <c r="H52" s="11"/>
    </row>
    <row r="53" spans="1:8" s="92" customFormat="1" ht="12.75">
      <c r="A53" s="91" t="s">
        <v>431</v>
      </c>
      <c r="B53" s="84"/>
      <c r="C53" s="85">
        <f>23004522+776957</f>
        <v>23781479</v>
      </c>
      <c r="D53" s="85">
        <v>0</v>
      </c>
      <c r="E53" s="85">
        <v>0</v>
      </c>
      <c r="G53" s="85">
        <v>0</v>
      </c>
      <c r="H53" s="85">
        <v>0</v>
      </c>
    </row>
    <row r="54" spans="1:8" s="92" customFormat="1" ht="12.75">
      <c r="A54" s="72" t="s">
        <v>426</v>
      </c>
      <c r="B54" s="93"/>
      <c r="C54" s="94"/>
      <c r="D54" s="94"/>
      <c r="E54" s="94"/>
      <c r="G54" s="94"/>
      <c r="H54" s="94"/>
    </row>
    <row r="55" spans="1:8" s="92" customFormat="1" ht="12.75">
      <c r="A55" s="83" t="s">
        <v>432</v>
      </c>
      <c r="B55" s="84" t="s">
        <v>433</v>
      </c>
      <c r="C55" s="121">
        <f>-51397251</f>
        <v>-51397251</v>
      </c>
      <c r="D55" s="85">
        <f>('ANNEXURE B &amp; C'!D209)*-1</f>
        <v>-65200450</v>
      </c>
      <c r="E55" s="85">
        <f>('ANNEXURE B &amp; C'!E209)*-1</f>
        <v>-49928872</v>
      </c>
      <c r="G55" s="85">
        <f>('ANNEXURE B &amp; C'!G209)*-1</f>
        <v>-37110565</v>
      </c>
      <c r="H55" s="85">
        <f>('ANNEXURE B &amp; C'!H209)*-1</f>
        <v>-33336646.074999999</v>
      </c>
    </row>
    <row r="56" spans="1:8" s="31" customFormat="1" ht="13.5" thickBot="1">
      <c r="A56" s="75" t="s">
        <v>434</v>
      </c>
      <c r="B56" s="76"/>
      <c r="C56" s="89">
        <f>SUM(C53:C55)</f>
        <v>-27615772</v>
      </c>
      <c r="D56" s="89">
        <f>SUM(D53:D55)</f>
        <v>-65200450</v>
      </c>
      <c r="E56" s="89">
        <f>SUM(E53:E55)</f>
        <v>-49928872</v>
      </c>
      <c r="G56" s="89">
        <f t="shared" ref="G56:H56" si="12">SUM(G53:G55)</f>
        <v>-37110565</v>
      </c>
      <c r="H56" s="89">
        <f t="shared" si="12"/>
        <v>-33336646.074999999</v>
      </c>
    </row>
    <row r="57" spans="1:8" ht="15.75" thickTop="1">
      <c r="G57" s="11"/>
      <c r="H57" s="11"/>
    </row>
    <row r="58" spans="1:8">
      <c r="A58" s="81" t="s">
        <v>435</v>
      </c>
      <c r="G58" s="11"/>
      <c r="H58" s="11"/>
    </row>
    <row r="59" spans="1:8">
      <c r="A59" s="90" t="s">
        <v>420</v>
      </c>
      <c r="G59" s="11"/>
      <c r="H59" s="11"/>
    </row>
    <row r="60" spans="1:8">
      <c r="A60" s="91" t="s">
        <v>436</v>
      </c>
      <c r="B60" s="74"/>
      <c r="C60" s="21">
        <v>60021</v>
      </c>
      <c r="D60" s="21"/>
      <c r="E60" s="21"/>
      <c r="G60" s="21"/>
      <c r="H60" s="21"/>
    </row>
    <row r="61" spans="1:8">
      <c r="A61" s="72" t="s">
        <v>426</v>
      </c>
      <c r="G61" s="11"/>
      <c r="H61" s="11"/>
    </row>
    <row r="62" spans="1:8">
      <c r="A62" s="83" t="s">
        <v>437</v>
      </c>
      <c r="B62" s="74" t="s">
        <v>438</v>
      </c>
      <c r="C62" s="21">
        <v>0</v>
      </c>
      <c r="D62" s="21">
        <v>0</v>
      </c>
      <c r="E62" s="21">
        <v>0</v>
      </c>
      <c r="G62" s="21">
        <v>0</v>
      </c>
      <c r="H62" s="21">
        <v>0</v>
      </c>
    </row>
    <row r="63" spans="1:8" s="31" customFormat="1" ht="13.5" thickBot="1">
      <c r="A63" s="75" t="s">
        <v>439</v>
      </c>
      <c r="B63" s="76"/>
      <c r="C63" s="89">
        <f>SUM(C60:C62)</f>
        <v>60021</v>
      </c>
      <c r="D63" s="89">
        <f>SUM(D60:D62)</f>
        <v>0</v>
      </c>
      <c r="E63" s="89">
        <f>SUM(E60:E62)</f>
        <v>0</v>
      </c>
      <c r="G63" s="89">
        <f t="shared" ref="G63:H63" si="13">SUM(G60:G62)</f>
        <v>0</v>
      </c>
      <c r="H63" s="89">
        <f t="shared" si="13"/>
        <v>0</v>
      </c>
    </row>
    <row r="64" spans="1:8" ht="15.75" thickTop="1">
      <c r="G64" s="11"/>
      <c r="H64" s="11"/>
    </row>
    <row r="65" spans="1:8" s="31" customFormat="1" ht="12.75">
      <c r="A65" s="75" t="s">
        <v>440</v>
      </c>
      <c r="B65" s="76"/>
      <c r="C65" s="77" t="e">
        <f>SUM(C49+C56+C63)</f>
        <v>#REF!</v>
      </c>
      <c r="D65" s="77">
        <f>SUM(D49+D56+D63)</f>
        <v>-42978814.8125</v>
      </c>
      <c r="E65" s="77">
        <f>SUM(E49+E56+E63)</f>
        <v>-40782830</v>
      </c>
      <c r="G65" s="77">
        <f t="shared" ref="G65:H65" si="14">SUM(G49+G56+G63)</f>
        <v>-41769684.773999989</v>
      </c>
      <c r="H65" s="77">
        <f t="shared" si="14"/>
        <v>-44495502.436570004</v>
      </c>
    </row>
    <row r="66" spans="1:8">
      <c r="A66" s="73" t="s">
        <v>441</v>
      </c>
      <c r="B66" s="74"/>
      <c r="C66" s="21">
        <v>172231195</v>
      </c>
      <c r="D66" s="21" t="e">
        <f>(C67)</f>
        <v>#REF!</v>
      </c>
      <c r="E66" s="21">
        <v>42428705</v>
      </c>
      <c r="G66" s="21">
        <f>(E67)</f>
        <v>1645875</v>
      </c>
      <c r="H66" s="21">
        <f t="shared" ref="H66" si="15">(G67)</f>
        <v>-40123809.773999989</v>
      </c>
    </row>
    <row r="67" spans="1:8" s="31" customFormat="1" ht="13.5" thickBot="1">
      <c r="A67" s="75" t="s">
        <v>442</v>
      </c>
      <c r="B67" s="76"/>
      <c r="C67" s="89" t="e">
        <f>SUM(C65:C66)</f>
        <v>#REF!</v>
      </c>
      <c r="D67" s="89" t="e">
        <f>SUM(D65:D66)</f>
        <v>#REF!</v>
      </c>
      <c r="E67" s="89">
        <f>SUM(E65:E66)</f>
        <v>1645875</v>
      </c>
      <c r="G67" s="89">
        <f t="shared" ref="G67:H67" si="16">SUM(G65:G66)</f>
        <v>-40123809.773999989</v>
      </c>
      <c r="H67" s="89">
        <f t="shared" si="16"/>
        <v>-84619312.210569993</v>
      </c>
    </row>
    <row r="68" spans="1:8" ht="15.75" thickTop="1"/>
    <row r="70" spans="1:8" ht="16.5" thickBot="1">
      <c r="A70" s="281" t="s">
        <v>443</v>
      </c>
      <c r="B70" s="281"/>
      <c r="C70" s="281"/>
      <c r="D70" s="281"/>
      <c r="E70" s="281"/>
      <c r="G70" s="281"/>
      <c r="H70" s="281"/>
    </row>
    <row r="71" spans="1:8" ht="40.5" thickTop="1" thickBot="1">
      <c r="A71" s="70" t="s">
        <v>388</v>
      </c>
      <c r="B71" s="70" t="s">
        <v>389</v>
      </c>
      <c r="C71" s="71" t="str">
        <f>(C$6)</f>
        <v>AUDITED AMOUNT 09/10</v>
      </c>
      <c r="D71" s="71" t="str">
        <f t="shared" ref="D71:H71" si="17">(D$6)</f>
        <v>BUDGET  AMOUNT 10/11</v>
      </c>
      <c r="E71" s="71" t="str">
        <f t="shared" si="17"/>
        <v xml:space="preserve"> ADJUSTMENT BUDGET  AMOUNT 11/12</v>
      </c>
      <c r="G71" s="71" t="str">
        <f t="shared" si="17"/>
        <v xml:space="preserve"> BUDGET  AMOUNT 12/13</v>
      </c>
      <c r="H71" s="71" t="str">
        <f t="shared" si="17"/>
        <v xml:space="preserve"> BUDGET  AMOUNT 13/14</v>
      </c>
    </row>
    <row r="72" spans="1:8" ht="15.75" thickTop="1">
      <c r="A72" s="95" t="s">
        <v>444</v>
      </c>
      <c r="B72" s="96"/>
      <c r="C72" s="97" t="e">
        <f>SUM(C79-C73)</f>
        <v>#REF!</v>
      </c>
      <c r="D72" s="97" t="e">
        <f>SUM(D79-D73)</f>
        <v>#REF!</v>
      </c>
      <c r="E72" s="97">
        <f>SUM(E79-E73)</f>
        <v>-31680292</v>
      </c>
      <c r="G72" s="97">
        <f t="shared" ref="G72:H72" si="18">SUM(G79-G73)</f>
        <v>-44123809.773999989</v>
      </c>
      <c r="H72" s="97">
        <f t="shared" si="18"/>
        <v>-88119312.210569993</v>
      </c>
    </row>
    <row r="73" spans="1:8">
      <c r="A73" s="73" t="s">
        <v>445</v>
      </c>
      <c r="B73" s="74" t="s">
        <v>446</v>
      </c>
      <c r="C73" s="122">
        <v>32838449</v>
      </c>
      <c r="D73" s="21">
        <v>5130561</v>
      </c>
      <c r="E73" s="21">
        <v>33326167</v>
      </c>
      <c r="G73" s="21">
        <v>4000000</v>
      </c>
      <c r="H73" s="21">
        <v>3500000</v>
      </c>
    </row>
    <row r="74" spans="1:8" s="31" customFormat="1" ht="13.5" thickBot="1">
      <c r="A74" s="75" t="s">
        <v>447</v>
      </c>
      <c r="B74" s="76"/>
      <c r="C74" s="89" t="e">
        <f>SUM(C72:C73)</f>
        <v>#REF!</v>
      </c>
      <c r="D74" s="89" t="e">
        <f>SUM(D72:D73)</f>
        <v>#REF!</v>
      </c>
      <c r="E74" s="89">
        <f>SUM(E72:E73)</f>
        <v>1645875</v>
      </c>
      <c r="G74" s="89">
        <f t="shared" ref="G74:H74" si="19">SUM(G72:G73)</f>
        <v>-40123809.773999989</v>
      </c>
      <c r="H74" s="89">
        <f t="shared" si="19"/>
        <v>-84619312.210569993</v>
      </c>
    </row>
    <row r="75" spans="1:8" ht="15.75" thickTop="1">
      <c r="G75" s="11"/>
      <c r="H75" s="11"/>
    </row>
    <row r="76" spans="1:8">
      <c r="A76" t="s">
        <v>448</v>
      </c>
      <c r="G76" s="11"/>
      <c r="H76" s="11"/>
    </row>
    <row r="77" spans="1:8">
      <c r="A77" s="73" t="s">
        <v>449</v>
      </c>
      <c r="B77" s="74"/>
      <c r="C77" s="21" t="e">
        <f>(C67)</f>
        <v>#REF!</v>
      </c>
      <c r="D77" s="21" t="e">
        <f>(D67)</f>
        <v>#REF!</v>
      </c>
      <c r="E77" s="21">
        <f>(E67)</f>
        <v>1645875</v>
      </c>
      <c r="G77" s="21">
        <f t="shared" ref="G77:H77" si="20">(G67)</f>
        <v>-40123809.773999989</v>
      </c>
      <c r="H77" s="21">
        <f t="shared" si="20"/>
        <v>-84619312.210569993</v>
      </c>
    </row>
    <row r="78" spans="1:8">
      <c r="A78" s="73" t="s">
        <v>450</v>
      </c>
      <c r="B78" s="74"/>
      <c r="C78" s="21"/>
      <c r="D78" s="21"/>
      <c r="E78" s="21"/>
      <c r="G78" s="21"/>
      <c r="H78" s="21"/>
    </row>
    <row r="79" spans="1:8" s="31" customFormat="1" ht="13.5" thickBot="1">
      <c r="A79" s="75" t="s">
        <v>451</v>
      </c>
      <c r="B79" s="76"/>
      <c r="C79" s="89" t="e">
        <f>SUM(C77:C78)</f>
        <v>#REF!</v>
      </c>
      <c r="D79" s="89" t="e">
        <f>SUM(D77:D78)</f>
        <v>#REF!</v>
      </c>
      <c r="E79" s="89">
        <f>SUM(E77:E78)</f>
        <v>1645875</v>
      </c>
      <c r="G79" s="89">
        <f t="shared" ref="G79:H79" si="21">SUM(G77:G78)</f>
        <v>-40123809.773999989</v>
      </c>
      <c r="H79" s="89">
        <f t="shared" si="21"/>
        <v>-84619312.210569993</v>
      </c>
    </row>
    <row r="80" spans="1:8" ht="15.75" thickTop="1"/>
    <row r="82" spans="1:5">
      <c r="A82" s="72" t="s">
        <v>452</v>
      </c>
    </row>
    <row r="83" spans="1:5">
      <c r="A83" s="282" t="s">
        <v>453</v>
      </c>
      <c r="B83" s="282"/>
      <c r="C83" s="282"/>
      <c r="D83" s="282"/>
      <c r="E83" s="282"/>
    </row>
    <row r="84" spans="1:5">
      <c r="A84" s="282" t="s">
        <v>454</v>
      </c>
      <c r="B84" s="282"/>
      <c r="C84" s="282"/>
      <c r="D84" s="282"/>
      <c r="E84" s="282"/>
    </row>
    <row r="85" spans="1:5">
      <c r="A85" t="s">
        <v>455</v>
      </c>
    </row>
    <row r="86" spans="1:5">
      <c r="A86" t="s">
        <v>456</v>
      </c>
    </row>
    <row r="87" spans="1:5">
      <c r="A87" t="s">
        <v>457</v>
      </c>
    </row>
    <row r="88" spans="1:5">
      <c r="A88" t="s">
        <v>458</v>
      </c>
    </row>
    <row r="89" spans="1:5">
      <c r="A89" t="s">
        <v>459</v>
      </c>
    </row>
    <row r="90" spans="1:5">
      <c r="A90" t="s">
        <v>460</v>
      </c>
    </row>
  </sheetData>
  <mergeCells count="10">
    <mergeCell ref="G70:H70"/>
    <mergeCell ref="G38:H38"/>
    <mergeCell ref="G5:H5"/>
    <mergeCell ref="A84:E84"/>
    <mergeCell ref="A2:E2"/>
    <mergeCell ref="A3:E3"/>
    <mergeCell ref="A5:E5"/>
    <mergeCell ref="A38:E38"/>
    <mergeCell ref="A70:E70"/>
    <mergeCell ref="A83:E83"/>
  </mergeCells>
  <pageMargins left="0.70866141732283472" right="0.70866141732283472" top="0.74803149606299213" bottom="0.74803149606299213" header="0.31496062992125984" footer="0.31496062992125984"/>
  <pageSetup paperSize="9" scale="58" orientation="portrait" r:id="rId1"/>
  <rowBreaks count="1" manualBreakCount="1">
    <brk id="69" max="16383" man="1"/>
  </rowBreaks>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A240"/>
  <sheetViews>
    <sheetView tabSelected="1" workbookViewId="0">
      <pane xSplit="2" ySplit="4" topLeftCell="C68" activePane="bottomRight" state="frozen"/>
      <selection activeCell="H1" sqref="H1:I1"/>
      <selection pane="topRight" activeCell="H1" sqref="H1:I1"/>
      <selection pane="bottomLeft" activeCell="H1" sqref="H1:I1"/>
      <selection pane="bottomRight" activeCell="F191" sqref="F191"/>
    </sheetView>
  </sheetViews>
  <sheetFormatPr defaultRowHeight="15"/>
  <cols>
    <col min="2" max="2" width="46" bestFit="1" customWidth="1"/>
    <col min="3" max="4" width="18.140625" style="11" customWidth="1"/>
    <col min="5" max="5" width="16.7109375" style="13" customWidth="1"/>
    <col min="6" max="6" width="16.7109375" style="11" customWidth="1"/>
    <col min="7" max="8" width="16.7109375" style="11" hidden="1" customWidth="1"/>
    <col min="9" max="105" width="16.7109375" style="7" customWidth="1"/>
  </cols>
  <sheetData>
    <row r="1" spans="1:105">
      <c r="A1" s="130" t="s">
        <v>525</v>
      </c>
      <c r="F1" s="7" t="s">
        <v>482</v>
      </c>
      <c r="G1" s="7"/>
      <c r="I1" s="130" t="s">
        <v>525</v>
      </c>
      <c r="P1" s="7" t="s">
        <v>482</v>
      </c>
      <c r="Q1" s="166" t="s">
        <v>640</v>
      </c>
      <c r="Y1" s="7" t="s">
        <v>484</v>
      </c>
      <c r="Z1" s="166" t="s">
        <v>640</v>
      </c>
      <c r="AG1" s="166"/>
      <c r="AH1" s="7" t="s">
        <v>484</v>
      </c>
      <c r="AI1" s="166" t="s">
        <v>640</v>
      </c>
      <c r="AQ1" s="7" t="s">
        <v>484</v>
      </c>
      <c r="AR1" s="166" t="s">
        <v>640</v>
      </c>
      <c r="AZ1" s="7" t="s">
        <v>484</v>
      </c>
      <c r="BA1" s="166" t="s">
        <v>640</v>
      </c>
      <c r="BI1" s="7" t="s">
        <v>484</v>
      </c>
      <c r="BJ1" s="166" t="s">
        <v>640</v>
      </c>
      <c r="BQ1" s="166"/>
      <c r="BR1" s="7" t="s">
        <v>484</v>
      </c>
      <c r="BS1" s="166" t="s">
        <v>640</v>
      </c>
      <c r="CA1" s="7" t="s">
        <v>484</v>
      </c>
      <c r="CB1" s="166" t="s">
        <v>640</v>
      </c>
      <c r="CJ1" s="7" t="s">
        <v>484</v>
      </c>
      <c r="CK1" s="166" t="s">
        <v>640</v>
      </c>
      <c r="CR1" s="7" t="s">
        <v>484</v>
      </c>
      <c r="CS1" s="166" t="s">
        <v>640</v>
      </c>
      <c r="CV1" s="166"/>
      <c r="DA1" s="7" t="s">
        <v>484</v>
      </c>
    </row>
    <row r="3" spans="1:105">
      <c r="C3" s="144"/>
      <c r="D3" s="14"/>
      <c r="E3" s="270" t="s">
        <v>319</v>
      </c>
      <c r="F3" s="145"/>
      <c r="G3" s="259"/>
      <c r="H3" s="259"/>
      <c r="I3" s="140" t="s">
        <v>329</v>
      </c>
      <c r="J3" s="140" t="s">
        <v>330</v>
      </c>
      <c r="K3" s="140" t="s">
        <v>331</v>
      </c>
      <c r="L3" s="140" t="s">
        <v>332</v>
      </c>
      <c r="M3" s="140" t="s">
        <v>333</v>
      </c>
      <c r="N3" s="140" t="s">
        <v>623</v>
      </c>
      <c r="O3" s="140" t="s">
        <v>334</v>
      </c>
      <c r="P3" s="140" t="s">
        <v>335</v>
      </c>
      <c r="Q3" s="146" t="s">
        <v>166</v>
      </c>
      <c r="R3" s="146" t="s">
        <v>167</v>
      </c>
      <c r="S3" s="146" t="s">
        <v>168</v>
      </c>
      <c r="T3" s="146" t="s">
        <v>169</v>
      </c>
      <c r="U3" s="146" t="s">
        <v>170</v>
      </c>
      <c r="V3" s="146" t="s">
        <v>171</v>
      </c>
      <c r="W3" s="146" t="s">
        <v>172</v>
      </c>
      <c r="X3" s="146" t="s">
        <v>173</v>
      </c>
      <c r="Y3" s="146" t="s">
        <v>174</v>
      </c>
      <c r="Z3" s="146" t="s">
        <v>175</v>
      </c>
      <c r="AA3" s="146" t="s">
        <v>176</v>
      </c>
      <c r="AB3" s="146" t="s">
        <v>177</v>
      </c>
      <c r="AC3" s="146" t="s">
        <v>178</v>
      </c>
      <c r="AD3" s="146" t="s">
        <v>179</v>
      </c>
      <c r="AE3" s="146" t="s">
        <v>180</v>
      </c>
      <c r="AF3" s="146" t="s">
        <v>181</v>
      </c>
      <c r="AG3" s="146" t="s">
        <v>182</v>
      </c>
      <c r="AH3" s="146" t="s">
        <v>183</v>
      </c>
      <c r="AI3" s="146" t="s">
        <v>184</v>
      </c>
      <c r="AJ3" s="146" t="s">
        <v>185</v>
      </c>
      <c r="AK3" s="146" t="s">
        <v>186</v>
      </c>
      <c r="AL3" s="18" t="s">
        <v>187</v>
      </c>
      <c r="AM3" s="18" t="s">
        <v>188</v>
      </c>
      <c r="AN3" s="146" t="s">
        <v>189</v>
      </c>
      <c r="AO3" s="146" t="s">
        <v>190</v>
      </c>
      <c r="AP3" s="146" t="s">
        <v>191</v>
      </c>
      <c r="AQ3" s="146" t="s">
        <v>192</v>
      </c>
      <c r="AR3" s="146" t="s">
        <v>193</v>
      </c>
      <c r="AS3" s="146" t="s">
        <v>194</v>
      </c>
      <c r="AT3" s="146" t="s">
        <v>195</v>
      </c>
      <c r="AU3" s="146" t="s">
        <v>196</v>
      </c>
      <c r="AV3" s="146" t="s">
        <v>197</v>
      </c>
      <c r="AW3" s="146" t="s">
        <v>198</v>
      </c>
      <c r="AX3" s="18" t="s">
        <v>535</v>
      </c>
      <c r="AY3" s="146" t="s">
        <v>199</v>
      </c>
      <c r="AZ3" s="146" t="s">
        <v>200</v>
      </c>
      <c r="BA3" s="146" t="s">
        <v>201</v>
      </c>
      <c r="BB3" s="146" t="s">
        <v>202</v>
      </c>
      <c r="BC3" s="146" t="s">
        <v>203</v>
      </c>
      <c r="BD3" s="146" t="s">
        <v>204</v>
      </c>
      <c r="BE3" s="146" t="s">
        <v>205</v>
      </c>
      <c r="BF3" s="146" t="s">
        <v>206</v>
      </c>
      <c r="BG3" s="18" t="s">
        <v>321</v>
      </c>
      <c r="BH3" s="18" t="s">
        <v>537</v>
      </c>
      <c r="BI3" s="146" t="s">
        <v>207</v>
      </c>
      <c r="BJ3" s="146" t="s">
        <v>208</v>
      </c>
      <c r="BK3" s="146" t="s">
        <v>209</v>
      </c>
      <c r="BL3" s="146" t="s">
        <v>210</v>
      </c>
      <c r="BM3" s="146" t="s">
        <v>211</v>
      </c>
      <c r="BN3" s="146" t="s">
        <v>212</v>
      </c>
      <c r="BO3" s="146" t="s">
        <v>213</v>
      </c>
      <c r="BP3" s="18" t="s">
        <v>323</v>
      </c>
      <c r="BQ3" s="18" t="s">
        <v>544</v>
      </c>
      <c r="BR3" s="146" t="s">
        <v>214</v>
      </c>
      <c r="BS3" s="146" t="s">
        <v>215</v>
      </c>
      <c r="BT3" s="146" t="s">
        <v>216</v>
      </c>
      <c r="BU3" s="146" t="s">
        <v>217</v>
      </c>
      <c r="BV3" s="146" t="s">
        <v>218</v>
      </c>
      <c r="BW3" s="146" t="s">
        <v>219</v>
      </c>
      <c r="BX3" s="146" t="s">
        <v>220</v>
      </c>
      <c r="BY3" s="146" t="s">
        <v>221</v>
      </c>
      <c r="BZ3" s="146" t="s">
        <v>222</v>
      </c>
      <c r="CA3" s="146" t="s">
        <v>223</v>
      </c>
      <c r="CB3" s="18" t="s">
        <v>624</v>
      </c>
      <c r="CC3" s="18" t="s">
        <v>633</v>
      </c>
      <c r="CD3" s="18" t="s">
        <v>627</v>
      </c>
      <c r="CE3" s="18" t="s">
        <v>628</v>
      </c>
      <c r="CF3" s="18" t="s">
        <v>629</v>
      </c>
      <c r="CG3" s="18" t="s">
        <v>630</v>
      </c>
      <c r="CH3" s="18" t="s">
        <v>631</v>
      </c>
      <c r="CI3" s="146" t="s">
        <v>224</v>
      </c>
      <c r="CJ3" s="146" t="s">
        <v>225</v>
      </c>
      <c r="CK3" s="18" t="s">
        <v>226</v>
      </c>
      <c r="CL3" s="146" t="s">
        <v>227</v>
      </c>
      <c r="CM3" s="146" t="s">
        <v>228</v>
      </c>
      <c r="CN3" s="146" t="s">
        <v>229</v>
      </c>
      <c r="CO3" s="146" t="s">
        <v>230</v>
      </c>
      <c r="CP3" s="146" t="s">
        <v>231</v>
      </c>
      <c r="CQ3" s="146" t="s">
        <v>232</v>
      </c>
      <c r="CR3" s="18" t="s">
        <v>325</v>
      </c>
      <c r="CS3" s="18" t="s">
        <v>233</v>
      </c>
      <c r="CT3" s="146" t="s">
        <v>234</v>
      </c>
      <c r="CU3" s="146" t="s">
        <v>235</v>
      </c>
      <c r="CV3" s="146" t="s">
        <v>236</v>
      </c>
      <c r="CW3" s="146" t="s">
        <v>237</v>
      </c>
      <c r="CX3" s="146" t="s">
        <v>238</v>
      </c>
      <c r="CY3" s="146" t="s">
        <v>239</v>
      </c>
      <c r="CZ3" s="146" t="s">
        <v>240</v>
      </c>
      <c r="DA3" s="146" t="s">
        <v>241</v>
      </c>
    </row>
    <row r="4" spans="1:105" s="6" customFormat="1" ht="64.5">
      <c r="C4" s="141" t="s">
        <v>534</v>
      </c>
      <c r="D4" s="142" t="s">
        <v>532</v>
      </c>
      <c r="E4" s="271" t="s">
        <v>618</v>
      </c>
      <c r="F4" s="141" t="s">
        <v>341</v>
      </c>
      <c r="G4" s="141" t="s">
        <v>636</v>
      </c>
      <c r="H4" s="141" t="s">
        <v>637</v>
      </c>
      <c r="I4" s="19" t="s">
        <v>336</v>
      </c>
      <c r="J4" s="19" t="s">
        <v>337</v>
      </c>
      <c r="K4" s="19" t="s">
        <v>542</v>
      </c>
      <c r="L4" s="19" t="s">
        <v>338</v>
      </c>
      <c r="M4" s="19" t="s">
        <v>339</v>
      </c>
      <c r="N4" s="19" t="s">
        <v>635</v>
      </c>
      <c r="O4" s="19" t="s">
        <v>340</v>
      </c>
      <c r="P4" s="19" t="s">
        <v>634</v>
      </c>
      <c r="Q4" s="143" t="s">
        <v>242</v>
      </c>
      <c r="R4" s="143" t="s">
        <v>243</v>
      </c>
      <c r="S4" s="143" t="s">
        <v>244</v>
      </c>
      <c r="T4" s="143" t="s">
        <v>245</v>
      </c>
      <c r="U4" s="143" t="s">
        <v>246</v>
      </c>
      <c r="V4" s="143" t="s">
        <v>247</v>
      </c>
      <c r="W4" s="143" t="s">
        <v>248</v>
      </c>
      <c r="X4" s="143" t="s">
        <v>249</v>
      </c>
      <c r="Y4" s="143" t="s">
        <v>250</v>
      </c>
      <c r="Z4" s="143" t="s">
        <v>251</v>
      </c>
      <c r="AA4" s="143" t="s">
        <v>252</v>
      </c>
      <c r="AB4" s="143" t="s">
        <v>253</v>
      </c>
      <c r="AC4" s="143" t="s">
        <v>254</v>
      </c>
      <c r="AD4" s="143" t="s">
        <v>255</v>
      </c>
      <c r="AE4" s="143" t="s">
        <v>256</v>
      </c>
      <c r="AF4" s="143" t="s">
        <v>257</v>
      </c>
      <c r="AG4" s="143" t="s">
        <v>258</v>
      </c>
      <c r="AH4" s="143" t="s">
        <v>259</v>
      </c>
      <c r="AI4" s="143" t="s">
        <v>260</v>
      </c>
      <c r="AJ4" s="143" t="s">
        <v>261</v>
      </c>
      <c r="AK4" s="143" t="s">
        <v>539</v>
      </c>
      <c r="AL4" s="143" t="s">
        <v>540</v>
      </c>
      <c r="AM4" s="143" t="s">
        <v>541</v>
      </c>
      <c r="AN4" s="143" t="s">
        <v>262</v>
      </c>
      <c r="AO4" s="143" t="s">
        <v>263</v>
      </c>
      <c r="AP4" s="143" t="s">
        <v>264</v>
      </c>
      <c r="AQ4" s="143" t="s">
        <v>265</v>
      </c>
      <c r="AR4" s="143" t="s">
        <v>266</v>
      </c>
      <c r="AS4" s="143" t="s">
        <v>267</v>
      </c>
      <c r="AT4" s="143" t="s">
        <v>268</v>
      </c>
      <c r="AU4" s="143" t="s">
        <v>269</v>
      </c>
      <c r="AV4" s="143" t="s">
        <v>270</v>
      </c>
      <c r="AW4" s="143" t="s">
        <v>271</v>
      </c>
      <c r="AX4" s="143" t="s">
        <v>536</v>
      </c>
      <c r="AY4" s="143" t="s">
        <v>272</v>
      </c>
      <c r="AZ4" s="143" t="s">
        <v>273</v>
      </c>
      <c r="BA4" s="143" t="s">
        <v>274</v>
      </c>
      <c r="BB4" s="143" t="s">
        <v>275</v>
      </c>
      <c r="BC4" s="143" t="s">
        <v>276</v>
      </c>
      <c r="BD4" s="143" t="s">
        <v>277</v>
      </c>
      <c r="BE4" s="143" t="s">
        <v>278</v>
      </c>
      <c r="BF4" s="143" t="s">
        <v>279</v>
      </c>
      <c r="BG4" s="143" t="s">
        <v>322</v>
      </c>
      <c r="BH4" s="143" t="s">
        <v>543</v>
      </c>
      <c r="BI4" s="143" t="s">
        <v>280</v>
      </c>
      <c r="BJ4" s="143" t="s">
        <v>281</v>
      </c>
      <c r="BK4" s="143" t="s">
        <v>282</v>
      </c>
      <c r="BL4" s="143" t="s">
        <v>283</v>
      </c>
      <c r="BM4" s="143" t="s">
        <v>284</v>
      </c>
      <c r="BN4" s="143" t="s">
        <v>285</v>
      </c>
      <c r="BO4" s="143" t="s">
        <v>286</v>
      </c>
      <c r="BP4" s="143" t="s">
        <v>324</v>
      </c>
      <c r="BQ4" s="143" t="s">
        <v>550</v>
      </c>
      <c r="BR4" s="143" t="s">
        <v>287</v>
      </c>
      <c r="BS4" s="143" t="s">
        <v>288</v>
      </c>
      <c r="BT4" s="143" t="s">
        <v>289</v>
      </c>
      <c r="BU4" s="143" t="s">
        <v>290</v>
      </c>
      <c r="BV4" s="143" t="s">
        <v>291</v>
      </c>
      <c r="BW4" s="143" t="s">
        <v>292</v>
      </c>
      <c r="BX4" s="143" t="s">
        <v>293</v>
      </c>
      <c r="BY4" s="143" t="s">
        <v>294</v>
      </c>
      <c r="BZ4" s="143" t="s">
        <v>295</v>
      </c>
      <c r="CA4" s="143" t="s">
        <v>296</v>
      </c>
      <c r="CB4" s="143" t="s">
        <v>625</v>
      </c>
      <c r="CC4" s="143" t="s">
        <v>314</v>
      </c>
      <c r="CD4" s="143" t="s">
        <v>307</v>
      </c>
      <c r="CE4" s="143" t="s">
        <v>308</v>
      </c>
      <c r="CF4" s="143" t="s">
        <v>309</v>
      </c>
      <c r="CG4" s="143" t="s">
        <v>310</v>
      </c>
      <c r="CH4" s="143" t="s">
        <v>632</v>
      </c>
      <c r="CI4" s="143" t="s">
        <v>297</v>
      </c>
      <c r="CJ4" s="143" t="s">
        <v>298</v>
      </c>
      <c r="CK4" s="143" t="s">
        <v>299</v>
      </c>
      <c r="CL4" s="143" t="s">
        <v>300</v>
      </c>
      <c r="CM4" s="143" t="s">
        <v>301</v>
      </c>
      <c r="CN4" s="143" t="s">
        <v>302</v>
      </c>
      <c r="CO4" s="143" t="s">
        <v>303</v>
      </c>
      <c r="CP4" s="143" t="s">
        <v>304</v>
      </c>
      <c r="CQ4" s="143" t="s">
        <v>305</v>
      </c>
      <c r="CR4" s="143" t="s">
        <v>326</v>
      </c>
      <c r="CS4" s="143" t="s">
        <v>626</v>
      </c>
      <c r="CT4" s="143" t="s">
        <v>306</v>
      </c>
      <c r="CU4" s="143" t="s">
        <v>311</v>
      </c>
      <c r="CV4" s="143" t="s">
        <v>312</v>
      </c>
      <c r="CW4" s="143" t="s">
        <v>313</v>
      </c>
      <c r="CX4" s="143" t="s">
        <v>315</v>
      </c>
      <c r="CY4" s="143" t="s">
        <v>316</v>
      </c>
      <c r="CZ4" s="143" t="s">
        <v>317</v>
      </c>
      <c r="DA4" s="143" t="s">
        <v>318</v>
      </c>
    </row>
    <row r="5" spans="1:105">
      <c r="A5" s="1">
        <v>1000000</v>
      </c>
      <c r="B5" s="1" t="s">
        <v>0</v>
      </c>
      <c r="C5" s="12"/>
      <c r="D5" s="12"/>
      <c r="I5" s="20"/>
      <c r="J5" s="20"/>
      <c r="K5" s="20"/>
      <c r="L5" s="20"/>
      <c r="M5" s="20"/>
      <c r="N5" s="20"/>
      <c r="O5" s="20"/>
      <c r="P5" s="20"/>
    </row>
    <row r="6" spans="1:105">
      <c r="A6" s="1"/>
      <c r="B6" s="1"/>
      <c r="C6" s="12"/>
      <c r="D6" s="12"/>
      <c r="I6" s="20"/>
      <c r="J6" s="20"/>
      <c r="K6" s="20"/>
      <c r="L6" s="20"/>
      <c r="M6" s="20"/>
      <c r="N6" s="20"/>
      <c r="O6" s="20"/>
      <c r="P6" s="20"/>
    </row>
    <row r="7" spans="1:105">
      <c r="A7" s="1">
        <v>1010000</v>
      </c>
      <c r="B7" s="1" t="s">
        <v>1</v>
      </c>
      <c r="C7" s="12"/>
      <c r="D7" s="12"/>
      <c r="I7" s="20"/>
      <c r="J7" s="20"/>
      <c r="K7" s="20"/>
      <c r="L7" s="20"/>
      <c r="M7" s="20"/>
      <c r="N7" s="20"/>
      <c r="O7" s="20"/>
      <c r="P7" s="20"/>
    </row>
    <row r="8" spans="1:105">
      <c r="A8" s="1"/>
      <c r="B8" s="1"/>
      <c r="C8" s="12"/>
      <c r="D8" s="12"/>
      <c r="I8" s="20"/>
      <c r="J8" s="20"/>
      <c r="K8" s="20"/>
      <c r="L8" s="20"/>
      <c r="M8" s="20"/>
      <c r="N8" s="20"/>
      <c r="O8" s="20"/>
      <c r="P8" s="20"/>
    </row>
    <row r="9" spans="1:105">
      <c r="A9" s="1">
        <v>1020000</v>
      </c>
      <c r="B9" s="1" t="s">
        <v>2</v>
      </c>
      <c r="C9" s="12"/>
      <c r="D9" s="12"/>
      <c r="I9" s="20"/>
      <c r="J9" s="20"/>
      <c r="K9" s="20"/>
      <c r="L9" s="20"/>
      <c r="M9" s="20"/>
      <c r="N9" s="20"/>
      <c r="O9" s="20"/>
      <c r="P9" s="20"/>
    </row>
    <row r="10" spans="1:105">
      <c r="A10" s="131">
        <v>1020001</v>
      </c>
      <c r="B10" s="131" t="s">
        <v>3</v>
      </c>
      <c r="C10" s="132">
        <v>0</v>
      </c>
      <c r="D10" s="21">
        <v>0</v>
      </c>
      <c r="E10" s="132">
        <f t="shared" ref="E10:E21" si="0">SUM(Q10:DA10)</f>
        <v>0</v>
      </c>
      <c r="F10" s="21">
        <f t="shared" ref="F10:F21" si="1">SUM(E10-D10)</f>
        <v>0</v>
      </c>
      <c r="G10" s="21">
        <f>SUM(E10*5.3%)+E10</f>
        <v>0</v>
      </c>
      <c r="H10" s="21">
        <f>SUM(G10*5.5%)+G10</f>
        <v>0</v>
      </c>
      <c r="I10" s="21">
        <f>SUM(Q10:AD10)</f>
        <v>0</v>
      </c>
      <c r="J10" s="21">
        <f>SUM(AE10:AJ10)</f>
        <v>0</v>
      </c>
      <c r="K10" s="21">
        <f>SUM(AK10:AM10)</f>
        <v>0</v>
      </c>
      <c r="L10" s="21">
        <f>SUM(AN10:BL10)</f>
        <v>0</v>
      </c>
      <c r="M10" s="21">
        <f>SUM(BM10:CA10)</f>
        <v>0</v>
      </c>
      <c r="N10" s="21">
        <f t="shared" ref="N10:N21" si="2">SUM(CB10:CH10)</f>
        <v>0</v>
      </c>
      <c r="O10" s="21">
        <f>SUM(CI10:CR10)</f>
        <v>0</v>
      </c>
      <c r="P10" s="21">
        <f t="shared" ref="P10:P21" si="3">SUM(CS10:DA10)</f>
        <v>0</v>
      </c>
      <c r="Q10" s="17">
        <f>IF(ISERROR(VLOOKUP(CONCATENATE(Q$3,$A10),[2]Sheet4!$B$2:$E$1085,3,)=TRUE),0,VLOOKUP(CONCATENATE(Q$3,$A10),[2]Sheet4!$B$2:$E$1085,3,))</f>
        <v>0</v>
      </c>
      <c r="R10" s="17">
        <f>IF(ISERROR(VLOOKUP(CONCATENATE(R$3,$A10),[3]Sheet4!$B$2:$E$1085,3,)=TRUE),0,VLOOKUP(CONCATENATE(R$3,$A10),[3]Sheet4!$B$2:$E$1085,3,))</f>
        <v>0</v>
      </c>
      <c r="S10" s="17">
        <f>IF(ISERROR(VLOOKUP(CONCATENATE(S$3,$A10),[3]Sheet4!$B$2:$E$1085,3,)=TRUE),0,VLOOKUP(CONCATENATE(S$3,$A10),[3]Sheet4!$B$2:$E$1085,3,))</f>
        <v>0</v>
      </c>
      <c r="T10" s="17">
        <f>IF(ISERROR(VLOOKUP(CONCATENATE(T$3,$A10),[3]Sheet4!$B$2:$E$1085,3,)=TRUE),0,VLOOKUP(CONCATENATE(T$3,$A10),[3]Sheet4!$B$2:$E$1085,3,))</f>
        <v>0</v>
      </c>
      <c r="U10" s="17">
        <f>IF(ISERROR(VLOOKUP(CONCATENATE(U$3,$A10),[3]Sheet4!$B$2:$E$1085,3,)=TRUE),0,VLOOKUP(CONCATENATE(U$3,$A10),[3]Sheet4!$B$2:$E$1085,3,))</f>
        <v>0</v>
      </c>
      <c r="V10" s="17">
        <f>IF(ISERROR(VLOOKUP(CONCATENATE(V$3,$A10),[3]Sheet4!$B$2:$E$1085,3,)=TRUE),0,VLOOKUP(CONCATENATE(V$3,$A10),[3]Sheet4!$B$2:$E$1085,3,))</f>
        <v>0</v>
      </c>
      <c r="W10" s="17">
        <f>IF(ISERROR(VLOOKUP(CONCATENATE(W$3,$A10),[3]Sheet4!$B$2:$E$1085,3,)=TRUE),0,VLOOKUP(CONCATENATE(W$3,$A10),[3]Sheet4!$B$2:$E$1085,3,))</f>
        <v>0</v>
      </c>
      <c r="X10" s="17">
        <f>IF(ISERROR(VLOOKUP(CONCATENATE(X$3,$A10),[3]Sheet4!$B$2:$E$1085,3,)=TRUE),0,VLOOKUP(CONCATENATE(X$3,$A10),[3]Sheet4!$B$2:$E$1085,3,))</f>
        <v>0</v>
      </c>
      <c r="Y10" s="17">
        <f>IF(ISERROR(VLOOKUP(CONCATENATE(Y$3,$A10),[3]Sheet4!$B$2:$E$1085,3,)=TRUE),0,VLOOKUP(CONCATENATE(Y$3,$A10),[3]Sheet4!$B$2:$E$1085,3,))</f>
        <v>0</v>
      </c>
      <c r="Z10" s="17">
        <f>IF(ISERROR(VLOOKUP(CONCATENATE(Z$3,$A10),[3]Sheet4!$B$2:$E$1085,3,)=TRUE),0,VLOOKUP(CONCATENATE(Z$3,$A10),[3]Sheet4!$B$2:$E$1085,3,))</f>
        <v>0</v>
      </c>
      <c r="AA10" s="17">
        <f>IF(ISERROR(VLOOKUP(CONCATENATE(AA$3,$A10),[3]Sheet4!$B$2:$E$1085,3,)=TRUE),0,VLOOKUP(CONCATENATE(AA$3,$A10),[3]Sheet4!$B$2:$E$1085,3,))</f>
        <v>0</v>
      </c>
      <c r="AB10" s="17">
        <f>IF(ISERROR(VLOOKUP(CONCATENATE(AB$3,$A10),[3]Sheet4!$B$2:$E$1085,3,)=TRUE),0,VLOOKUP(CONCATENATE(AB$3,$A10),[3]Sheet4!$B$2:$E$1085,3,))</f>
        <v>0</v>
      </c>
      <c r="AC10" s="17">
        <f>IF(ISERROR(VLOOKUP(CONCATENATE(AC$3,$A10),[3]Sheet4!$B$2:$E$1085,3,)=TRUE),0,VLOOKUP(CONCATENATE(AC$3,$A10),[3]Sheet4!$B$2:$E$1085,3,))</f>
        <v>0</v>
      </c>
      <c r="AD10" s="17">
        <f>IF(ISERROR(VLOOKUP(CONCATENATE(AD$3,$A10),[3]Sheet4!$B$2:$E$1085,3,)=TRUE),0,VLOOKUP(CONCATENATE(AD$3,$A10),[3]Sheet4!$B$2:$E$1085,3,))</f>
        <v>0</v>
      </c>
      <c r="AE10" s="17">
        <f>IF(ISERROR(VLOOKUP(CONCATENATE(AE$3,$A10),[3]Sheet4!$B$2:$E$1085,3,)=TRUE),0,VLOOKUP(CONCATENATE(AE$3,$A10),[3]Sheet4!$B$2:$E$1085,3,))</f>
        <v>0</v>
      </c>
      <c r="AF10" s="17">
        <f>IF(ISERROR(VLOOKUP(CONCATENATE(AF$3,$A10),[3]Sheet4!$B$2:$E$1085,3,)=TRUE),0,VLOOKUP(CONCATENATE(AF$3,$A10),[3]Sheet4!$B$2:$E$1085,3,))</f>
        <v>0</v>
      </c>
      <c r="AG10" s="17">
        <f>IF(ISERROR(VLOOKUP(CONCATENATE(AG$3,$A10),[3]Sheet4!$B$2:$E$1085,3,)=TRUE),0,VLOOKUP(CONCATENATE(AG$3,$A10),[3]Sheet4!$B$2:$E$1085,3,))</f>
        <v>0</v>
      </c>
      <c r="AH10" s="17">
        <f>IF(ISERROR(VLOOKUP(CONCATENATE(AH$3,$A10),[3]Sheet4!$B$2:$E$1085,3,)=TRUE),0,VLOOKUP(CONCATENATE(AH$3,$A10),[3]Sheet4!$B$2:$E$1085,3,))</f>
        <v>0</v>
      </c>
      <c r="AI10" s="17">
        <f>IF(ISERROR(VLOOKUP(CONCATENATE(AI$3,$A10),[3]Sheet4!$B$2:$E$1085,3,)=TRUE),0,VLOOKUP(CONCATENATE(AI$3,$A10),[3]Sheet4!$B$2:$E$1085,3,))</f>
        <v>0</v>
      </c>
      <c r="AJ10" s="17">
        <f>IF(ISERROR(VLOOKUP(CONCATENATE(AJ$3,$A10),[3]Sheet4!$B$2:$E$1085,3,)=TRUE),0,VLOOKUP(CONCATENATE(AJ$3,$A10),[3]Sheet4!$B$2:$E$1085,3,))</f>
        <v>0</v>
      </c>
      <c r="AK10" s="17">
        <f>IF(ISERROR(VLOOKUP(CONCATENATE(AK$3,$A10),[3]Sheet4!$B$2:$E$1085,3,)=TRUE),0,VLOOKUP(CONCATENATE(AK$3,$A10),[3]Sheet4!$B$2:$E$1085,3,))</f>
        <v>0</v>
      </c>
      <c r="AL10" s="17">
        <f>IF(ISERROR(VLOOKUP(CONCATENATE(AL$3,$A10),[3]Sheet4!$B$2:$E$1085,3,)=TRUE),0,VLOOKUP(CONCATENATE(AL$3,$A10),[3]Sheet4!$B$2:$E$1085,3,))</f>
        <v>0</v>
      </c>
      <c r="AM10" s="17">
        <f>IF(ISERROR(VLOOKUP(CONCATENATE(AM$3,$A10),[3]Sheet4!$B$2:$E$1085,3,)=TRUE),0,VLOOKUP(CONCATENATE(AM$3,$A10),[3]Sheet4!$B$2:$E$1085,3,))</f>
        <v>0</v>
      </c>
      <c r="AN10" s="17">
        <f>IF(ISERROR(VLOOKUP(CONCATENATE(AN$3,$A10),[3]Sheet4!$B$2:$E$1085,3,)=TRUE),0,VLOOKUP(CONCATENATE(AN$3,$A10),[3]Sheet4!$B$2:$E$1085,3,))</f>
        <v>0</v>
      </c>
      <c r="AO10" s="17">
        <f>IF(ISERROR(VLOOKUP(CONCATENATE(AO$3,$A10),[3]Sheet4!$B$2:$E$1085,3,)=TRUE),0,VLOOKUP(CONCATENATE(AO$3,$A10),[3]Sheet4!$B$2:$E$1085,3,))</f>
        <v>0</v>
      </c>
      <c r="AP10" s="17">
        <f>IF(ISERROR(VLOOKUP(CONCATENATE(AP$3,$A10),[3]Sheet4!$B$2:$E$1085,3,)=TRUE),0,VLOOKUP(CONCATENATE(AP$3,$A10),[3]Sheet4!$B$2:$E$1085,3,))</f>
        <v>0</v>
      </c>
      <c r="AQ10" s="17">
        <f>IF(ISERROR(VLOOKUP(CONCATENATE(AQ$3,$A10),[3]Sheet4!$B$2:$E$1085,3,)=TRUE),0,VLOOKUP(CONCATENATE(AQ$3,$A10),[3]Sheet4!$B$2:$E$1085,3,))</f>
        <v>0</v>
      </c>
      <c r="AR10" s="17">
        <f>IF(ISERROR(VLOOKUP(CONCATENATE(AR$3,$A10),[3]Sheet4!$B$2:$E$1085,3,)=TRUE),0,VLOOKUP(CONCATENATE(AR$3,$A10),[3]Sheet4!$B$2:$E$1085,3,))</f>
        <v>0</v>
      </c>
      <c r="AS10" s="17">
        <f>IF(ISERROR(VLOOKUP(CONCATENATE(AS$3,$A10),[3]Sheet4!$B$2:$E$1085,3,)=TRUE),0,VLOOKUP(CONCATENATE(AS$3,$A10),[3]Sheet4!$B$2:$E$1085,3,))</f>
        <v>0</v>
      </c>
      <c r="AT10" s="17">
        <f>IF(ISERROR(VLOOKUP(CONCATENATE(AT$3,$A10),[3]Sheet4!$B$2:$E$1085,3,)=TRUE),0,VLOOKUP(CONCATENATE(AT$3,$A10),[3]Sheet4!$B$2:$E$1085,3,))</f>
        <v>0</v>
      </c>
      <c r="AU10" s="17">
        <f>IF(ISERROR(VLOOKUP(CONCATENATE(AU$3,$A10),[3]Sheet4!$B$2:$E$1085,3,)=TRUE),0,VLOOKUP(CONCATENATE(AU$3,$A10),[3]Sheet4!$B$2:$E$1085,3,))</f>
        <v>0</v>
      </c>
      <c r="AV10" s="17">
        <f>IF(ISERROR(VLOOKUP(CONCATENATE(AV$3,$A10),[3]Sheet4!$B$2:$E$1085,3,)=TRUE),0,VLOOKUP(CONCATENATE(AV$3,$A10),[3]Sheet4!$B$2:$E$1085,3,))</f>
        <v>0</v>
      </c>
      <c r="AW10" s="17">
        <f>IF(ISERROR(VLOOKUP(CONCATENATE(AW$3,$A10),[3]Sheet4!$B$2:$E$1085,3,)=TRUE),0,VLOOKUP(CONCATENATE(AW$3,$A10),[3]Sheet4!$B$2:$E$1085,3,))</f>
        <v>0</v>
      </c>
      <c r="AX10" s="17">
        <f>IF(ISERROR(VLOOKUP(CONCATENATE(AX$3,$A10),[3]Sheet4!$B$2:$E$1085,3,)=TRUE),0,VLOOKUP(CONCATENATE(AX$3,$A10),[3]Sheet4!$B$2:$E$1085,3,))</f>
        <v>0</v>
      </c>
      <c r="AY10" s="17">
        <f>IF(ISERROR(VLOOKUP(CONCATENATE(AY$3,$A10),[3]Sheet4!$B$2:$E$1085,3,)=TRUE),0,VLOOKUP(CONCATENATE(AY$3,$A10),[3]Sheet4!$B$2:$E$1085,3,))</f>
        <v>0</v>
      </c>
      <c r="AZ10" s="17">
        <f>IF(ISERROR(VLOOKUP(CONCATENATE(AZ$3,$A10),[3]Sheet4!$B$2:$E$1085,3,)=TRUE),0,VLOOKUP(CONCATENATE(AZ$3,$A10),[3]Sheet4!$B$2:$E$1085,3,))</f>
        <v>0</v>
      </c>
      <c r="BA10" s="17">
        <f>IF(ISERROR(VLOOKUP(CONCATENATE(BA$3,$A10),[3]Sheet4!$B$2:$E$1085,3,)=TRUE),0,VLOOKUP(CONCATENATE(BA$3,$A10),[3]Sheet4!$B$2:$E$1085,3,))</f>
        <v>0</v>
      </c>
      <c r="BB10" s="17">
        <f>IF(ISERROR(VLOOKUP(CONCATENATE(BB$3,$A10),[3]Sheet4!$B$2:$E$1085,3,)=TRUE),0,VLOOKUP(CONCATENATE(BB$3,$A10),[3]Sheet4!$B$2:$E$1085,3,))</f>
        <v>0</v>
      </c>
      <c r="BC10" s="17">
        <f>IF(ISERROR(VLOOKUP(CONCATENATE(BC$3,$A10),[3]Sheet4!$B$2:$E$1085,3,)=TRUE),0,VLOOKUP(CONCATENATE(BC$3,$A10),[3]Sheet4!$B$2:$E$1085,3,))</f>
        <v>0</v>
      </c>
      <c r="BD10" s="17">
        <f>IF(ISERROR(VLOOKUP(CONCATENATE(BD$3,$A10),[3]Sheet4!$B$2:$E$1085,3,)=TRUE),0,VLOOKUP(CONCATENATE(BD$3,$A10),[3]Sheet4!$B$2:$E$1085,3,))</f>
        <v>0</v>
      </c>
      <c r="BE10" s="17">
        <f>IF(ISERROR(VLOOKUP(CONCATENATE(BE$3,$A10),[3]Sheet4!$B$2:$E$1085,3,)=TRUE),0,VLOOKUP(CONCATENATE(BE$3,$A10),[3]Sheet4!$B$2:$E$1085,3,))</f>
        <v>0</v>
      </c>
      <c r="BF10" s="17">
        <f>IF(ISERROR(VLOOKUP(CONCATENATE(BF$3,$A10),[3]Sheet4!$B$2:$E$1085,3,)=TRUE),0,VLOOKUP(CONCATENATE(BF$3,$A10),[3]Sheet4!$B$2:$E$1085,3,))</f>
        <v>0</v>
      </c>
      <c r="BG10" s="17">
        <f>IF(ISERROR(VLOOKUP(CONCATENATE(BG$3,$A10),[3]Sheet4!$B$2:$E$1085,3,)=TRUE),0,VLOOKUP(CONCATENATE(BG$3,$A10),[3]Sheet4!$B$2:$E$1085,3,))</f>
        <v>0</v>
      </c>
      <c r="BH10" s="17">
        <f>IF(ISERROR(VLOOKUP(CONCATENATE(BH$3,$A10),[3]Sheet4!$B$2:$E$1085,3,)=TRUE),0,VLOOKUP(CONCATENATE(BH$3,$A10),[3]Sheet4!$B$2:$E$1085,3,))</f>
        <v>0</v>
      </c>
      <c r="BI10" s="17">
        <f>IF(ISERROR(VLOOKUP(CONCATENATE(BI$3,$A10),[3]Sheet4!$B$2:$E$1085,3,)=TRUE),0,VLOOKUP(CONCATENATE(BI$3,$A10),[3]Sheet4!$B$2:$E$1085,3,))</f>
        <v>0</v>
      </c>
      <c r="BJ10" s="17">
        <f>IF(ISERROR(VLOOKUP(CONCATENATE(BJ$3,$A10),[3]Sheet4!$B$2:$E$1085,3,)=TRUE),0,VLOOKUP(CONCATENATE(BJ$3,$A10),[3]Sheet4!$B$2:$E$1085,3,))</f>
        <v>0</v>
      </c>
      <c r="BK10" s="17">
        <f>IF(ISERROR(VLOOKUP(CONCATENATE(BK$3,$A10),[3]Sheet4!$B$2:$E$1085,3,)=TRUE),0,VLOOKUP(CONCATENATE(BK$3,$A10),[3]Sheet4!$B$2:$E$1085,3,))</f>
        <v>0</v>
      </c>
      <c r="BL10" s="17">
        <f>IF(ISERROR(VLOOKUP(CONCATENATE(BL$3,$A10),[3]Sheet4!$B$2:$E$1085,3,)=TRUE),0,VLOOKUP(CONCATENATE(BL$3,$A10),[3]Sheet4!$B$2:$E$1085,3,))</f>
        <v>0</v>
      </c>
      <c r="BM10" s="17">
        <f>IF(ISERROR(VLOOKUP(CONCATENATE(BM$3,$A10),[3]Sheet4!$B$2:$E$1085,3,)=TRUE),0,VLOOKUP(CONCATENATE(BM$3,$A10),[3]Sheet4!$B$2:$E$1085,3,))</f>
        <v>0</v>
      </c>
      <c r="BN10" s="17">
        <f>IF(ISERROR(VLOOKUP(CONCATENATE(BN$3,$A10),[3]Sheet4!$B$2:$E$1085,3,)=TRUE),0,VLOOKUP(CONCATENATE(BN$3,$A10),[3]Sheet4!$B$2:$E$1085,3,))</f>
        <v>0</v>
      </c>
      <c r="BO10" s="17">
        <f>IF(ISERROR(VLOOKUP(CONCATENATE(BO$3,$A10),[3]Sheet4!$B$2:$E$1085,3,)=TRUE),0,VLOOKUP(CONCATENATE(BO$3,$A10),[3]Sheet4!$B$2:$E$1085,3,))</f>
        <v>0</v>
      </c>
      <c r="BP10" s="17">
        <f>IF(ISERROR(VLOOKUP(CONCATENATE(BP$3,$A10),[3]Sheet4!$B$2:$E$1085,3,)=TRUE),0,VLOOKUP(CONCATENATE(BP$3,$A10),[3]Sheet4!$B$2:$E$1085,3,))</f>
        <v>0</v>
      </c>
      <c r="BQ10" s="17">
        <f>IF(ISERROR(VLOOKUP(CONCATENATE(BQ$3,$A10),[3]Sheet4!$B$2:$E$1085,3,)=TRUE),0,VLOOKUP(CONCATENATE(BQ$3,$A10),[3]Sheet4!$B$2:$E$1085,3,))</f>
        <v>0</v>
      </c>
      <c r="BR10" s="17">
        <f>IF(ISERROR(VLOOKUP(CONCATENATE(BR$3,$A10),[3]Sheet4!$B$2:$E$1085,3,)=TRUE),0,VLOOKUP(CONCATENATE(BR$3,$A10),[3]Sheet4!$B$2:$E$1085,3,))</f>
        <v>0</v>
      </c>
      <c r="BS10" s="17">
        <f>IF(ISERROR(VLOOKUP(CONCATENATE(BS$3,$A10),[3]Sheet4!$B$2:$E$1085,3,)=TRUE),0,VLOOKUP(CONCATENATE(BS$3,$A10),[3]Sheet4!$B$2:$E$1085,3,))</f>
        <v>0</v>
      </c>
      <c r="BT10" s="17">
        <f>IF(ISERROR(VLOOKUP(CONCATENATE(BT$3,$A10),[3]Sheet4!$B$2:$E$1085,3,)=TRUE),0,VLOOKUP(CONCATENATE(BT$3,$A10),[3]Sheet4!$B$2:$E$1085,3,))</f>
        <v>0</v>
      </c>
      <c r="BU10" s="17">
        <f>IF(ISERROR(VLOOKUP(CONCATENATE(BU$3,$A10),[3]Sheet4!$B$2:$E$1085,3,)=TRUE),0,VLOOKUP(CONCATENATE(BU$3,$A10),[3]Sheet4!$B$2:$E$1085,3,))</f>
        <v>0</v>
      </c>
      <c r="BV10" s="17">
        <f>IF(ISERROR(VLOOKUP(CONCATENATE(BV$3,$A10),[3]Sheet4!$B$2:$E$1085,3,)=TRUE),0,VLOOKUP(CONCATENATE(BV$3,$A10),[3]Sheet4!$B$2:$E$1085,3,))</f>
        <v>0</v>
      </c>
      <c r="BW10" s="17">
        <f>IF(ISERROR(VLOOKUP(CONCATENATE(BW$3,$A10),[3]Sheet4!$B$2:$E$1085,3,)=TRUE),0,VLOOKUP(CONCATENATE(BW$3,$A10),[3]Sheet4!$B$2:$E$1085,3,))</f>
        <v>0</v>
      </c>
      <c r="BX10" s="17">
        <f>IF(ISERROR(VLOOKUP(CONCATENATE(BX$3,$A10),[3]Sheet4!$B$2:$E$1085,3,)=TRUE),0,VLOOKUP(CONCATENATE(BX$3,$A10),[3]Sheet4!$B$2:$E$1085,3,))</f>
        <v>0</v>
      </c>
      <c r="BY10" s="17">
        <f>IF(ISERROR(VLOOKUP(CONCATENATE(BY$3,$A10),[3]Sheet4!$B$2:$E$1085,3,)=TRUE),0,VLOOKUP(CONCATENATE(BY$3,$A10),[3]Sheet4!$B$2:$E$1085,3,))</f>
        <v>0</v>
      </c>
      <c r="BZ10" s="17">
        <f>IF(ISERROR(VLOOKUP(CONCATENATE(BZ$3,$A10),[3]Sheet4!$B$2:$E$1085,3,)=TRUE),0,VLOOKUP(CONCATENATE(BZ$3,$A10),[3]Sheet4!$B$2:$E$1085,3,))</f>
        <v>0</v>
      </c>
      <c r="CA10" s="17">
        <f>IF(ISERROR(VLOOKUP(CONCATENATE(CA$3,$A10),[3]Sheet4!$B$2:$E$1085,3,)=TRUE),0,VLOOKUP(CONCATENATE(CA$3,$A10),[3]Sheet4!$B$2:$E$1085,3,))</f>
        <v>0</v>
      </c>
      <c r="CB10" s="17">
        <f>IF(ISERROR(VLOOKUP(CONCATENATE(CB$3,$A10),[3]Sheet4!$B$2:$E$1085,3,)=TRUE),0,VLOOKUP(CONCATENATE(CB$3,$A10),[3]Sheet4!$B$2:$E$1085,3,))</f>
        <v>0</v>
      </c>
      <c r="CC10" s="17">
        <f>IF(ISERROR(VLOOKUP(CONCATENATE(CC$3,$A10),[3]Sheet4!$B$2:$E$1085,3,)=TRUE),0,VLOOKUP(CONCATENATE(CC$3,$A10),[3]Sheet4!$B$2:$E$1085,3,))</f>
        <v>0</v>
      </c>
      <c r="CD10" s="17">
        <f>IF(ISERROR(VLOOKUP(CONCATENATE(CD$3,$A10),[3]Sheet4!$B$2:$E$1085,3,)=TRUE),0,VLOOKUP(CONCATENATE(CD$3,$A10),[3]Sheet4!$B$2:$E$1085,3,))</f>
        <v>0</v>
      </c>
      <c r="CE10" s="17">
        <f>IF(ISERROR(VLOOKUP(CONCATENATE(CE$3,$A10),[3]Sheet4!$B$2:$E$1085,3,)=TRUE),0,VLOOKUP(CONCATENATE(CE$3,$A10),[3]Sheet4!$B$2:$E$1085,3,))</f>
        <v>0</v>
      </c>
      <c r="CF10" s="17">
        <f>IF(ISERROR(VLOOKUP(CONCATENATE(CF$3,$A10),[3]Sheet4!$B$2:$E$1085,3,)=TRUE),0,VLOOKUP(CONCATENATE(CF$3,$A10),[3]Sheet4!$B$2:$E$1085,3,))</f>
        <v>0</v>
      </c>
      <c r="CG10" s="17">
        <f>IF(ISERROR(VLOOKUP(CONCATENATE(CG$3,$A10),[3]Sheet4!$B$2:$E$1085,3,)=TRUE),0,VLOOKUP(CONCATENATE(CG$3,$A10),[3]Sheet4!$B$2:$E$1085,3,))</f>
        <v>0</v>
      </c>
      <c r="CH10" s="17">
        <f>IF(ISERROR(VLOOKUP(CONCATENATE(CH$3,$A10),[3]Sheet4!$B$2:$E$1085,3,)=TRUE),0,VLOOKUP(CONCATENATE(CH$3,$A10),[3]Sheet4!$B$2:$E$1085,3,))</f>
        <v>0</v>
      </c>
      <c r="CI10" s="17">
        <f>IF(ISERROR(VLOOKUP(CONCATENATE(CI$3,$A10),[3]Sheet4!$B$2:$E$1085,3,)=TRUE),0,VLOOKUP(CONCATENATE(CI$3,$A10),[3]Sheet4!$B$2:$E$1085,3,))</f>
        <v>0</v>
      </c>
      <c r="CJ10" s="17">
        <f>IF(ISERROR(VLOOKUP(CONCATENATE(CJ$3,$A10),[3]Sheet4!$B$2:$E$1085,3,)=TRUE),0,VLOOKUP(CONCATENATE(CJ$3,$A10),[3]Sheet4!$B$2:$E$1085,3,))</f>
        <v>0</v>
      </c>
      <c r="CK10" s="17">
        <f>IF(ISERROR(VLOOKUP(CONCATENATE(CK$3,$A10),[3]Sheet4!$B$2:$E$1085,3,)=TRUE),0,VLOOKUP(CONCATENATE(CK$3,$A10),[3]Sheet4!$B$2:$E$1085,3,))</f>
        <v>0</v>
      </c>
      <c r="CL10" s="17">
        <f>IF(ISERROR(VLOOKUP(CONCATENATE(CL$3,$A10),[3]Sheet4!$B$2:$E$1085,3,)=TRUE),0,VLOOKUP(CONCATENATE(CL$3,$A10),[3]Sheet4!$B$2:$E$1085,3,))</f>
        <v>0</v>
      </c>
      <c r="CM10" s="17">
        <f>IF(ISERROR(VLOOKUP(CONCATENATE(CM$3,$A10),[3]Sheet4!$B$2:$E$1085,3,)=TRUE),0,VLOOKUP(CONCATENATE(CM$3,$A10),[3]Sheet4!$B$2:$E$1085,3,))</f>
        <v>0</v>
      </c>
      <c r="CN10" s="17">
        <f>IF(ISERROR(VLOOKUP(CONCATENATE(CN$3,$A10),[3]Sheet4!$B$2:$E$1085,3,)=TRUE),0,VLOOKUP(CONCATENATE(CN$3,$A10),[3]Sheet4!$B$2:$E$1085,3,))</f>
        <v>0</v>
      </c>
      <c r="CO10" s="17">
        <f>IF(ISERROR(VLOOKUP(CONCATENATE(CO$3,$A10),[3]Sheet4!$B$2:$E$1085,3,)=TRUE),0,VLOOKUP(CONCATENATE(CO$3,$A10),[3]Sheet4!$B$2:$E$1085,3,))</f>
        <v>0</v>
      </c>
      <c r="CP10" s="17">
        <f>IF(ISERROR(VLOOKUP(CONCATENATE(CP$3,$A10),[3]Sheet4!$B$2:$E$1085,3,)=TRUE),0,VLOOKUP(CONCATENATE(CP$3,$A10),[3]Sheet4!$B$2:$E$1085,3,))</f>
        <v>0</v>
      </c>
      <c r="CQ10" s="17">
        <f>IF(ISERROR(VLOOKUP(CONCATENATE(CQ$3,$A10),[3]Sheet4!$B$2:$E$1085,3,)=TRUE),0,VLOOKUP(CONCATENATE(CQ$3,$A10),[3]Sheet4!$B$2:$E$1085,3,))</f>
        <v>0</v>
      </c>
      <c r="CR10" s="17">
        <f>IF(ISERROR(VLOOKUP(CONCATENATE(CR$3,$A10),[3]Sheet4!$B$2:$E$1085,3,)=TRUE),0,VLOOKUP(CONCATENATE(CR$3,$A10),[3]Sheet4!$B$2:$E$1085,3,))</f>
        <v>0</v>
      </c>
      <c r="CS10" s="17">
        <f>IF(ISERROR(VLOOKUP(CONCATENATE(CS$3,$A10),[3]Sheet4!$B$2:$E$1085,3,)=TRUE),0,VLOOKUP(CONCATENATE(CS$3,$A10),[3]Sheet4!$B$2:$E$1085,3,))</f>
        <v>0</v>
      </c>
      <c r="CT10" s="17">
        <f>IF(ISERROR(VLOOKUP(CONCATENATE(CT$3,$A10),[3]Sheet4!$B$2:$E$1085,3,)=TRUE),0,VLOOKUP(CONCATENATE(CT$3,$A10),[3]Sheet4!$B$2:$E$1085,3,))</f>
        <v>0</v>
      </c>
      <c r="CU10" s="17">
        <f>IF(ISERROR(VLOOKUP(CONCATENATE(CU$3,$A10),[3]Sheet4!$B$2:$E$1085,3,)=TRUE),0,VLOOKUP(CONCATENATE(CU$3,$A10),[3]Sheet4!$B$2:$E$1085,3,))</f>
        <v>0</v>
      </c>
      <c r="CV10" s="17">
        <f>IF(ISERROR(VLOOKUP(CONCATENATE(CV$3,$A10),[3]Sheet4!$B$2:$E$1085,3,)=TRUE),0,VLOOKUP(CONCATENATE(CV$3,$A10),[3]Sheet4!$B$2:$E$1085,3,))</f>
        <v>0</v>
      </c>
      <c r="CW10" s="17">
        <f>IF(ISERROR(VLOOKUP(CONCATENATE(CW$3,$A10),[3]Sheet4!$B$2:$E$1085,3,)=TRUE),0,VLOOKUP(CONCATENATE(CW$3,$A10),[3]Sheet4!$B$2:$E$1085,3,))</f>
        <v>0</v>
      </c>
      <c r="CX10" s="17">
        <f>IF(ISERROR(VLOOKUP(CONCATENATE(CX$3,$A10),[3]Sheet4!$B$2:$E$1085,3,)=TRUE),0,VLOOKUP(CONCATENATE(CX$3,$A10),[3]Sheet4!$B$2:$E$1085,3,))</f>
        <v>0</v>
      </c>
      <c r="CY10" s="17">
        <f>IF(ISERROR(VLOOKUP(CONCATENATE(CY$3,$A10),[3]Sheet4!$B$2:$E$1085,3,)=TRUE),0,VLOOKUP(CONCATENATE(CY$3,$A10),[3]Sheet4!$B$2:$E$1085,3,))</f>
        <v>0</v>
      </c>
      <c r="CZ10" s="17">
        <f>IF(ISERROR(VLOOKUP(CONCATENATE(CZ$3,$A10),[3]Sheet4!$B$2:$E$1085,3,)=TRUE),0,VLOOKUP(CONCATENATE(CZ$3,$A10),[3]Sheet4!$B$2:$E$1085,3,))</f>
        <v>0</v>
      </c>
      <c r="DA10" s="17">
        <f>IF(ISERROR(VLOOKUP(CONCATENATE(DA$3,$A10),[3]Sheet4!$B$2:$E$1085,3,)=TRUE),0,VLOOKUP(CONCATENATE(DA$3,$A10),[3]Sheet4!$B$2:$E$1085,3,))</f>
        <v>0</v>
      </c>
    </row>
    <row r="11" spans="1:105">
      <c r="A11" s="131">
        <v>1020002</v>
      </c>
      <c r="B11" s="131" t="s">
        <v>4</v>
      </c>
      <c r="C11" s="132">
        <v>143621118</v>
      </c>
      <c r="D11" s="21">
        <v>154829186</v>
      </c>
      <c r="E11" s="132">
        <f t="shared" si="0"/>
        <v>154829186</v>
      </c>
      <c r="F11" s="21">
        <f t="shared" si="1"/>
        <v>0</v>
      </c>
      <c r="G11" s="21">
        <f t="shared" ref="G11:G21" si="4">SUM(E11*5.3%)+E11</f>
        <v>163035132.85800001</v>
      </c>
      <c r="H11" s="21">
        <f t="shared" ref="H11:H21" si="5">SUM(G11*5.5%)+G11</f>
        <v>172002065.16519001</v>
      </c>
      <c r="I11" s="21">
        <f t="shared" ref="I11:I21" si="6">SUM(Q11:AD11)</f>
        <v>7259835</v>
      </c>
      <c r="J11" s="21">
        <f t="shared" ref="J11:J21" si="7">SUM(AE11:AJ11)</f>
        <v>3463287</v>
      </c>
      <c r="K11" s="21">
        <f t="shared" ref="K11:K21" si="8">SUM(AK11:AM11)</f>
        <v>6617508</v>
      </c>
      <c r="L11" s="21">
        <f t="shared" ref="L11:L21" si="9">SUM(AN11:BL11)</f>
        <v>38721858</v>
      </c>
      <c r="M11" s="21">
        <f t="shared" ref="M11:M21" si="10">SUM(BM11:CA11)</f>
        <v>34165168</v>
      </c>
      <c r="N11" s="21">
        <f t="shared" si="2"/>
        <v>11485459</v>
      </c>
      <c r="O11" s="21">
        <f t="shared" ref="O11:O21" si="11">SUM(CI11:CR11)</f>
        <v>12181751</v>
      </c>
      <c r="P11" s="21">
        <f t="shared" si="3"/>
        <v>40934320</v>
      </c>
      <c r="Q11" s="17">
        <f>IF(ISERROR(VLOOKUP(CONCATENATE(Q$3,$A11),[3]Sheet4!$B$2:$E$1085,3,)=TRUE),0,VLOOKUP(CONCATENATE(Q$3,$A11),[3]Sheet4!$B$2:$E$1085,3,))</f>
        <v>3174543</v>
      </c>
      <c r="R11" s="17">
        <f>IF(ISERROR(VLOOKUP(CONCATENATE(R$3,$A11),[3]Sheet4!$B$2:$E$1085,3,)=TRUE),0,VLOOKUP(CONCATENATE(R$3,$A11),[3]Sheet4!$B$2:$E$1085,3,))</f>
        <v>2527160</v>
      </c>
      <c r="S11" s="17">
        <f>IF(ISERROR(VLOOKUP(CONCATENATE(S$3,$A11),[3]Sheet4!$B$2:$E$1085,3,)=TRUE),0,VLOOKUP(CONCATENATE(S$3,$A11),[3]Sheet4!$B$2:$E$1085,3,))</f>
        <v>0</v>
      </c>
      <c r="T11" s="17">
        <f>IF(ISERROR(VLOOKUP(CONCATENATE(T$3,$A11),[3]Sheet4!$B$2:$E$1085,3,)=TRUE),0,VLOOKUP(CONCATENATE(T$3,$A11),[3]Sheet4!$B$2:$E$1085,3,))</f>
        <v>0</v>
      </c>
      <c r="U11" s="17">
        <f>IF(ISERROR(VLOOKUP(CONCATENATE(U$3,$A11),[3]Sheet4!$B$2:$E$1085,3,)=TRUE),0,VLOOKUP(CONCATENATE(U$3,$A11),[3]Sheet4!$B$2:$E$1085,3,))</f>
        <v>0</v>
      </c>
      <c r="V11" s="17">
        <f>IF(ISERROR(VLOOKUP(CONCATENATE(V$3,$A11),[3]Sheet4!$B$2:$E$1085,3,)=TRUE),0,VLOOKUP(CONCATENATE(V$3,$A11),[3]Sheet4!$B$2:$E$1085,3,))</f>
        <v>0</v>
      </c>
      <c r="W11" s="17">
        <f>IF(ISERROR(VLOOKUP(CONCATENATE(W$3,$A11),[3]Sheet4!$B$2:$E$1085,3,)=TRUE),0,VLOOKUP(CONCATENATE(W$3,$A11),[3]Sheet4!$B$2:$E$1085,3,))</f>
        <v>0</v>
      </c>
      <c r="X11" s="17">
        <f>IF(ISERROR(VLOOKUP(CONCATENATE(X$3,$A11),[3]Sheet4!$B$2:$E$1085,3,)=TRUE),0,VLOOKUP(CONCATENATE(X$3,$A11),[3]Sheet4!$B$2:$E$1085,3,))</f>
        <v>0</v>
      </c>
      <c r="Y11" s="17">
        <f>IF(ISERROR(VLOOKUP(CONCATENATE(Y$3,$A11),[3]Sheet4!$B$2:$E$1085,3,)=TRUE),0,VLOOKUP(CONCATENATE(Y$3,$A11),[3]Sheet4!$B$2:$E$1085,3,))</f>
        <v>0</v>
      </c>
      <c r="Z11" s="17">
        <f>IF(ISERROR(VLOOKUP(CONCATENATE(Z$3,$A11),[3]Sheet4!$B$2:$E$1085,3,)=TRUE),0,VLOOKUP(CONCATENATE(Z$3,$A11),[3]Sheet4!$B$2:$E$1085,3,))</f>
        <v>0</v>
      </c>
      <c r="AA11" s="17">
        <f>IF(ISERROR(VLOOKUP(CONCATENATE(AA$3,$A11),[3]Sheet4!$B$2:$E$1085,3,)=TRUE),0,VLOOKUP(CONCATENATE(AA$3,$A11),[3]Sheet4!$B$2:$E$1085,3,))</f>
        <v>0</v>
      </c>
      <c r="AB11" s="17">
        <f>IF(ISERROR(VLOOKUP(CONCATENATE(AB$3,$A11),[3]Sheet4!$B$2:$E$1085,3,)=TRUE),0,VLOOKUP(CONCATENATE(AB$3,$A11),[3]Sheet4!$B$2:$E$1085,3,))</f>
        <v>0</v>
      </c>
      <c r="AC11" s="17">
        <f>IF(ISERROR(VLOOKUP(CONCATENATE(AC$3,$A11),[3]Sheet4!$B$2:$E$1085,3,)=TRUE),0,VLOOKUP(CONCATENATE(AC$3,$A11),[3]Sheet4!$B$2:$E$1085,3,))</f>
        <v>1558132</v>
      </c>
      <c r="AD11" s="17">
        <f>IF(ISERROR(VLOOKUP(CONCATENATE(AD$3,$A11),[3]Sheet4!$B$2:$E$1085,3,)=TRUE),0,VLOOKUP(CONCATENATE(AD$3,$A11),[3]Sheet4!$B$2:$E$1085,3,))</f>
        <v>0</v>
      </c>
      <c r="AE11" s="17">
        <f>IF(ISERROR(VLOOKUP(CONCATENATE(AE$3,$A11),[3]Sheet4!$B$2:$E$1085,3,)=TRUE),0,VLOOKUP(CONCATENATE(AE$3,$A11),[3]Sheet4!$B$2:$E$1085,3,))</f>
        <v>1324203</v>
      </c>
      <c r="AF11" s="17">
        <f>IF(ISERROR(VLOOKUP(CONCATENATE(AF$3,$A11),[3]Sheet4!$B$2:$E$1085,3,)=TRUE),0,VLOOKUP(CONCATENATE(AF$3,$A11),[3]Sheet4!$B$2:$E$1085,3,))</f>
        <v>961676</v>
      </c>
      <c r="AG11" s="17">
        <f>IF(ISERROR(VLOOKUP(CONCATENATE(AG$3,$A11),[3]Sheet4!$B$2:$E$1085,3,)=TRUE),0,VLOOKUP(CONCATENATE(AG$3,$A11),[3]Sheet4!$B$2:$E$1085,3,))</f>
        <v>302189</v>
      </c>
      <c r="AH11" s="17">
        <f>IF(ISERROR(VLOOKUP(CONCATENATE(AH$3,$A11),[3]Sheet4!$B$2:$E$1085,3,)=TRUE),0,VLOOKUP(CONCATENATE(AH$3,$A11),[3]Sheet4!$B$2:$E$1085,3,))</f>
        <v>286515</v>
      </c>
      <c r="AI11" s="17">
        <f>IF(ISERROR(VLOOKUP(CONCATENATE(AI$3,$A11),[3]Sheet4!$B$2:$E$1085,3,)=TRUE),0,VLOOKUP(CONCATENATE(AI$3,$A11),[3]Sheet4!$B$2:$E$1085,3,))</f>
        <v>286515</v>
      </c>
      <c r="AJ11" s="17">
        <f>IF(ISERROR(VLOOKUP(CONCATENATE(AJ$3,$A11),[3]Sheet4!$B$2:$E$1085,3,)=TRUE),0,VLOOKUP(CONCATENATE(AJ$3,$A11),[3]Sheet4!$B$2:$E$1085,3,))</f>
        <v>302189</v>
      </c>
      <c r="AK11" s="17">
        <f>IF(ISERROR(VLOOKUP(CONCATENATE(AK$3,$A11),[3]Sheet4!$B$2:$E$1085,3,)=TRUE),0,VLOOKUP(CONCATENATE(AK$3,$A11),[3]Sheet4!$B$2:$E$1085,3,))</f>
        <v>1457830</v>
      </c>
      <c r="AL11" s="17">
        <f>IF(ISERROR(VLOOKUP(CONCATENATE(AL$3,$A11),[3]Sheet4!$B$2:$E$1085,3,)=TRUE),0,VLOOKUP(CONCATENATE(AL$3,$A11),[3]Sheet4!$B$2:$E$1085,3,))</f>
        <v>3500144</v>
      </c>
      <c r="AM11" s="17">
        <f>IF(ISERROR(VLOOKUP(CONCATENATE(AM$3,$A11),[3]Sheet4!$B$2:$E$1085,3,)=TRUE),0,VLOOKUP(CONCATENATE(AM$3,$A11),[3]Sheet4!$B$2:$E$1085,3,))</f>
        <v>1659534</v>
      </c>
      <c r="AN11" s="17">
        <f>IF(ISERROR(VLOOKUP(CONCATENATE(AN$3,$A11),[3]Sheet4!$B$2:$E$1085,3,)=TRUE),0,VLOOKUP(CONCATENATE(AN$3,$A11),[3]Sheet4!$B$2:$E$1085,3,))</f>
        <v>969445</v>
      </c>
      <c r="AO11" s="17">
        <f>IF(ISERROR(VLOOKUP(CONCATENATE(AO$3,$A11),[3]Sheet4!$B$2:$E$1085,3,)=TRUE),0,VLOOKUP(CONCATENATE(AO$3,$A11),[3]Sheet4!$B$2:$E$1085,3,))</f>
        <v>3710611</v>
      </c>
      <c r="AP11" s="17">
        <f>IF(ISERROR(VLOOKUP(CONCATENATE(AP$3,$A11),[3]Sheet4!$B$2:$E$1085,3,)=TRUE),0,VLOOKUP(CONCATENATE(AP$3,$A11),[3]Sheet4!$B$2:$E$1085,3,))</f>
        <v>801133</v>
      </c>
      <c r="AQ11" s="17">
        <f>IF(ISERROR(VLOOKUP(CONCATENATE(AQ$3,$A11),[3]Sheet4!$B$2:$E$1085,3,)=TRUE),0,VLOOKUP(CONCATENATE(AQ$3,$A11),[3]Sheet4!$B$2:$E$1085,3,))</f>
        <v>584698</v>
      </c>
      <c r="AR11" s="17">
        <f>IF(ISERROR(VLOOKUP(CONCATENATE(AR$3,$A11),[3]Sheet4!$B$2:$E$1085,3,)=TRUE),0,VLOOKUP(CONCATENATE(AR$3,$A11),[3]Sheet4!$B$2:$E$1085,3,))</f>
        <v>595912</v>
      </c>
      <c r="AS11" s="17">
        <f>IF(ISERROR(VLOOKUP(CONCATENATE(AS$3,$A11),[3]Sheet4!$B$2:$E$1085,3,)=TRUE),0,VLOOKUP(CONCATENATE(AS$3,$A11),[3]Sheet4!$B$2:$E$1085,3,))</f>
        <v>2979580</v>
      </c>
      <c r="AT11" s="17">
        <f>IF(ISERROR(VLOOKUP(CONCATENATE(AT$3,$A11),[3]Sheet4!$B$2:$E$1085,3,)=TRUE),0,VLOOKUP(CONCATENATE(AT$3,$A11),[3]Sheet4!$B$2:$E$1085,3,))</f>
        <v>13941606</v>
      </c>
      <c r="AU11" s="17">
        <f>IF(ISERROR(VLOOKUP(CONCATENATE(AU$3,$A11),[3]Sheet4!$B$2:$E$1085,3,)=TRUE),0,VLOOKUP(CONCATENATE(AU$3,$A11),[3]Sheet4!$B$2:$E$1085,3,))</f>
        <v>0</v>
      </c>
      <c r="AV11" s="17">
        <f>IF(ISERROR(VLOOKUP(CONCATENATE(AV$3,$A11),[3]Sheet4!$B$2:$E$1085,3,)=TRUE),0,VLOOKUP(CONCATENATE(AV$3,$A11),[3]Sheet4!$B$2:$E$1085,3,))</f>
        <v>0</v>
      </c>
      <c r="AW11" s="17">
        <f>IF(ISERROR(VLOOKUP(CONCATENATE(AW$3,$A11),[3]Sheet4!$B$2:$E$1085,3,)=TRUE),0,VLOOKUP(CONCATENATE(AW$3,$A11),[3]Sheet4!$B$2:$E$1085,3,))</f>
        <v>2554153</v>
      </c>
      <c r="AX11" s="17">
        <f>IF(ISERROR(VLOOKUP(CONCATENATE(AX$3,$A11),[3]Sheet4!$B$2:$E$1085,3,)=TRUE),0,VLOOKUP(CONCATENATE(AX$3,$A11),[3]Sheet4!$B$2:$E$1085,3,))</f>
        <v>0</v>
      </c>
      <c r="AY11" s="17">
        <f>IF(ISERROR(VLOOKUP(CONCATENATE(AY$3,$A11),[3]Sheet4!$B$2:$E$1085,3,)=TRUE),0,VLOOKUP(CONCATENATE(AY$3,$A11),[3]Sheet4!$B$2:$E$1085,3,))</f>
        <v>1593279</v>
      </c>
      <c r="AZ11" s="17">
        <f>IF(ISERROR(VLOOKUP(CONCATENATE(AZ$3,$A11),[3]Sheet4!$B$2:$E$1085,3,)=TRUE),0,VLOOKUP(CONCATENATE(AZ$3,$A11),[3]Sheet4!$B$2:$E$1085,3,))</f>
        <v>1535858</v>
      </c>
      <c r="BA11" s="17">
        <f>IF(ISERROR(VLOOKUP(CONCATENATE(BA$3,$A11),[3]Sheet4!$B$2:$E$1085,3,)=TRUE),0,VLOOKUP(CONCATENATE(BA$3,$A11),[3]Sheet4!$B$2:$E$1085,3,))</f>
        <v>143897</v>
      </c>
      <c r="BB11" s="17">
        <f>IF(ISERROR(VLOOKUP(CONCATENATE(BB$3,$A11),[3]Sheet4!$B$2:$E$1085,3,)=TRUE),0,VLOOKUP(CONCATENATE(BB$3,$A11),[3]Sheet4!$B$2:$E$1085,3,))</f>
        <v>0</v>
      </c>
      <c r="BC11" s="17">
        <f>IF(ISERROR(VLOOKUP(CONCATENATE(BC$3,$A11),[3]Sheet4!$B$2:$E$1085,3,)=TRUE),0,VLOOKUP(CONCATENATE(BC$3,$A11),[3]Sheet4!$B$2:$E$1085,3,))</f>
        <v>0</v>
      </c>
      <c r="BD11" s="17">
        <f>IF(ISERROR(VLOOKUP(CONCATENATE(BD$3,$A11),[3]Sheet4!$B$2:$E$1085,3,)=TRUE),0,VLOOKUP(CONCATENATE(BD$3,$A11),[3]Sheet4!$B$2:$E$1085,3,))</f>
        <v>0</v>
      </c>
      <c r="BE11" s="17">
        <f>IF(ISERROR(VLOOKUP(CONCATENATE(BE$3,$A11),[3]Sheet4!$B$2:$E$1085,3,)=TRUE),0,VLOOKUP(CONCATENATE(BE$3,$A11),[3]Sheet4!$B$2:$E$1085,3,))</f>
        <v>0</v>
      </c>
      <c r="BF11" s="17">
        <f>IF(ISERROR(VLOOKUP(CONCATENATE(BF$3,$A11),[3]Sheet4!$B$2:$E$1085,3,)=TRUE),0,VLOOKUP(CONCATENATE(BF$3,$A11),[3]Sheet4!$B$2:$E$1085,3,))</f>
        <v>0</v>
      </c>
      <c r="BG11" s="17">
        <f>IF(ISERROR(VLOOKUP(CONCATENATE(BG$3,$A11),[3]Sheet4!$B$2:$E$1085,3,)=TRUE),0,VLOOKUP(CONCATENATE(BG$3,$A11),[3]Sheet4!$B$2:$E$1085,3,))</f>
        <v>790754</v>
      </c>
      <c r="BH11" s="17">
        <f>IF(ISERROR(VLOOKUP(CONCATENATE(BH$3,$A11),[3]Sheet4!$B$2:$E$1085,3,)=TRUE),0,VLOOKUP(CONCATENATE(BH$3,$A11),[3]Sheet4!$B$2:$E$1085,3,))</f>
        <v>0</v>
      </c>
      <c r="BI11" s="17">
        <f>IF(ISERROR(VLOOKUP(CONCATENATE(BI$3,$A11),[3]Sheet4!$B$2:$E$1085,3,)=TRUE),0,VLOOKUP(CONCATENATE(BI$3,$A11),[3]Sheet4!$B$2:$E$1085,3,))</f>
        <v>3513345</v>
      </c>
      <c r="BJ11" s="17">
        <f>IF(ISERROR(VLOOKUP(CONCATENATE(BJ$3,$A11),[3]Sheet4!$B$2:$E$1085,3,)=TRUE),0,VLOOKUP(CONCATENATE(BJ$3,$A11),[3]Sheet4!$B$2:$E$1085,3,))</f>
        <v>0</v>
      </c>
      <c r="BK11" s="17">
        <f>IF(ISERROR(VLOOKUP(CONCATENATE(BK$3,$A11),[3]Sheet4!$B$2:$E$1085,3,)=TRUE),0,VLOOKUP(CONCATENATE(BK$3,$A11),[3]Sheet4!$B$2:$E$1085,3,))</f>
        <v>3980331</v>
      </c>
      <c r="BL11" s="17">
        <f>IF(ISERROR(VLOOKUP(CONCATENATE(BL$3,$A11),[3]Sheet4!$B$2:$E$1085,3,)=TRUE),0,VLOOKUP(CONCATENATE(BL$3,$A11),[3]Sheet4!$B$2:$E$1085,3,))</f>
        <v>1027256</v>
      </c>
      <c r="BM11" s="17">
        <f>IF(ISERROR(VLOOKUP(CONCATENATE(BM$3,$A11),[3]Sheet4!$B$2:$E$1085,3,)=TRUE),0,VLOOKUP(CONCATENATE(BM$3,$A11),[3]Sheet4!$B$2:$E$1085,3,))</f>
        <v>325467</v>
      </c>
      <c r="BN11" s="17">
        <f>IF(ISERROR(VLOOKUP(CONCATENATE(BN$3,$A11),[3]Sheet4!$B$2:$E$1085,3,)=TRUE),0,VLOOKUP(CONCATENATE(BN$3,$A11),[3]Sheet4!$B$2:$E$1085,3,))</f>
        <v>0</v>
      </c>
      <c r="BO11" s="17">
        <f>IF(ISERROR(VLOOKUP(CONCATENATE(BO$3,$A11),[3]Sheet4!$B$2:$E$1085,3,)=TRUE),0,VLOOKUP(CONCATENATE(BO$3,$A11),[3]Sheet4!$B$2:$E$1085,3,))</f>
        <v>1465145</v>
      </c>
      <c r="BP11" s="17">
        <f>IF(ISERROR(VLOOKUP(CONCATENATE(BP$3,$A11),[3]Sheet4!$B$2:$E$1085,3,)=TRUE),0,VLOOKUP(CONCATENATE(BP$3,$A11),[3]Sheet4!$B$2:$E$1085,3,))</f>
        <v>0</v>
      </c>
      <c r="BQ11" s="17">
        <f>IF(ISERROR(VLOOKUP(CONCATENATE(BQ$3,$A11),[3]Sheet4!$B$2:$E$1085,3,)=TRUE),0,VLOOKUP(CONCATENATE(BQ$3,$A11),[3]Sheet4!$B$2:$E$1085,3,))</f>
        <v>962803</v>
      </c>
      <c r="BR11" s="17">
        <f>IF(ISERROR(VLOOKUP(CONCATENATE(BR$3,$A11),[3]Sheet4!$B$2:$E$1085,3,)=TRUE),0,VLOOKUP(CONCATENATE(BR$3,$A11),[3]Sheet4!$B$2:$E$1085,3,))</f>
        <v>1094515</v>
      </c>
      <c r="BS11" s="17">
        <f>IF(ISERROR(VLOOKUP(CONCATENATE(BS$3,$A11),[3]Sheet4!$B$2:$E$1085,3,)=TRUE),0,VLOOKUP(CONCATENATE(BS$3,$A11),[3]Sheet4!$B$2:$E$1085,3,))</f>
        <v>325467</v>
      </c>
      <c r="BT11" s="17">
        <f>IF(ISERROR(VLOOKUP(CONCATENATE(BT$3,$A11),[3]Sheet4!$B$2:$E$1085,3,)=TRUE),0,VLOOKUP(CONCATENATE(BT$3,$A11),[3]Sheet4!$B$2:$E$1085,3,))</f>
        <v>917978</v>
      </c>
      <c r="BU11" s="17">
        <f>IF(ISERROR(VLOOKUP(CONCATENATE(BU$3,$A11),[3]Sheet4!$B$2:$E$1085,3,)=TRUE),0,VLOOKUP(CONCATENATE(BU$3,$A11),[3]Sheet4!$B$2:$E$1085,3,))</f>
        <v>325467</v>
      </c>
      <c r="BV11" s="17">
        <f>IF(ISERROR(VLOOKUP(CONCATENATE(BV$3,$A11),[3]Sheet4!$B$2:$E$1085,3,)=TRUE),0,VLOOKUP(CONCATENATE(BV$3,$A11),[3]Sheet4!$B$2:$E$1085,3,))</f>
        <v>889468</v>
      </c>
      <c r="BW11" s="17">
        <f>IF(ISERROR(VLOOKUP(CONCATENATE(BW$3,$A11),[3]Sheet4!$B$2:$E$1085,3,)=TRUE),0,VLOOKUP(CONCATENATE(BW$3,$A11),[3]Sheet4!$B$2:$E$1085,3,))</f>
        <v>5947908</v>
      </c>
      <c r="BX11" s="17">
        <f>IF(ISERROR(VLOOKUP(CONCATENATE(BX$3,$A11),[3]Sheet4!$B$2:$E$1085,3,)=TRUE),0,VLOOKUP(CONCATENATE(BX$3,$A11),[3]Sheet4!$B$2:$E$1085,3,))</f>
        <v>7016254</v>
      </c>
      <c r="BY11" s="17">
        <f>IF(ISERROR(VLOOKUP(CONCATENATE(BY$3,$A11),[3]Sheet4!$B$2:$E$1085,3,)=TRUE),0,VLOOKUP(CONCATENATE(BY$3,$A11),[3]Sheet4!$B$2:$E$1085,3,))</f>
        <v>6973160</v>
      </c>
      <c r="BZ11" s="17">
        <f>IF(ISERROR(VLOOKUP(CONCATENATE(BZ$3,$A11),[3]Sheet4!$B$2:$E$1085,3,)=TRUE),0,VLOOKUP(CONCATENATE(BZ$3,$A11),[3]Sheet4!$B$2:$E$1085,3,))</f>
        <v>4397823</v>
      </c>
      <c r="CA11" s="17">
        <f>IF(ISERROR(VLOOKUP(CONCATENATE(CA$3,$A11),[3]Sheet4!$B$2:$E$1085,3,)=TRUE),0,VLOOKUP(CONCATENATE(CA$3,$A11),[3]Sheet4!$B$2:$E$1085,3,))</f>
        <v>3523713</v>
      </c>
      <c r="CB11" s="17">
        <f>IF(ISERROR(VLOOKUP(CONCATENATE(CB$3,$A11),[3]Sheet4!$B$2:$E$1085,3,)=TRUE),0,VLOOKUP(CONCATENATE(CB$3,$A11),[3]Sheet4!$B$2:$E$1085,3,))</f>
        <v>1120362</v>
      </c>
      <c r="CC11" s="17">
        <f>IF(ISERROR(VLOOKUP(CONCATENATE(CC$3,$A11),[3]Sheet4!$B$2:$E$1085,3,)=TRUE),0,VLOOKUP(CONCATENATE(CC$3,$A11),[3]Sheet4!$B$2:$E$1085,3,))</f>
        <v>5270854</v>
      </c>
      <c r="CD11" s="17">
        <f>IF(ISERROR(VLOOKUP(CONCATENATE(CD$3,$A11),[3]Sheet4!$B$2:$E$1085,3,)=TRUE),0,VLOOKUP(CONCATENATE(CD$3,$A11),[3]Sheet4!$B$2:$E$1085,3,))</f>
        <v>724006</v>
      </c>
      <c r="CE11" s="17">
        <f>IF(ISERROR(VLOOKUP(CONCATENATE(CE$3,$A11),[3]Sheet4!$B$2:$E$1085,3,)=TRUE),0,VLOOKUP(CONCATENATE(CE$3,$A11),[3]Sheet4!$B$2:$E$1085,3,))</f>
        <v>0</v>
      </c>
      <c r="CF11" s="17">
        <f>IF(ISERROR(VLOOKUP(CONCATENATE(CF$3,$A11),[3]Sheet4!$B$2:$E$1085,3,)=TRUE),0,VLOOKUP(CONCATENATE(CF$3,$A11),[3]Sheet4!$B$2:$E$1085,3,))</f>
        <v>1011645</v>
      </c>
      <c r="CG11" s="17">
        <f>IF(ISERROR(VLOOKUP(CONCATENATE(CG$3,$A11),[3]Sheet4!$B$2:$E$1085,3,)=TRUE),0,VLOOKUP(CONCATENATE(CG$3,$A11),[3]Sheet4!$B$2:$E$1085,3,))</f>
        <v>3358592</v>
      </c>
      <c r="CH11" s="17">
        <f>IF(ISERROR(VLOOKUP(CONCATENATE(CH$3,$A11),[3]Sheet4!$B$2:$E$1085,3,)=TRUE),0,VLOOKUP(CONCATENATE(CH$3,$A11),[3]Sheet4!$B$2:$E$1085,3,))</f>
        <v>0</v>
      </c>
      <c r="CI11" s="17">
        <f>IF(ISERROR(VLOOKUP(CONCATENATE(CI$3,$A11),[3]Sheet4!$B$2:$E$1085,3,)=TRUE),0,VLOOKUP(CONCATENATE(CI$3,$A11),[3]Sheet4!$B$2:$E$1085,3,))</f>
        <v>1439896</v>
      </c>
      <c r="CJ11" s="17">
        <f>IF(ISERROR(VLOOKUP(CONCATENATE(CJ$3,$A11),[3]Sheet4!$B$2:$E$1085,3,)=TRUE),0,VLOOKUP(CONCATENATE(CJ$3,$A11),[3]Sheet4!$B$2:$E$1085,3,))</f>
        <v>976042</v>
      </c>
      <c r="CK11" s="17">
        <f>IF(ISERROR(VLOOKUP(CONCATENATE(CK$3,$A11),[3]Sheet4!$B$2:$E$1085,3,)=TRUE),0,VLOOKUP(CONCATENATE(CK$3,$A11),[3]Sheet4!$B$2:$E$1085,3,))</f>
        <v>288887</v>
      </c>
      <c r="CL11" s="17">
        <f>IF(ISERROR(VLOOKUP(CONCATENATE(CL$3,$A11),[3]Sheet4!$B$2:$E$1085,3,)=TRUE),0,VLOOKUP(CONCATENATE(CL$3,$A11),[3]Sheet4!$B$2:$E$1085,3,))</f>
        <v>1382798</v>
      </c>
      <c r="CM11" s="17">
        <f>IF(ISERROR(VLOOKUP(CONCATENATE(CM$3,$A11),[3]Sheet4!$B$2:$E$1085,3,)=TRUE),0,VLOOKUP(CONCATENATE(CM$3,$A11),[3]Sheet4!$B$2:$E$1085,3,))</f>
        <v>2250121</v>
      </c>
      <c r="CN11" s="17">
        <f>IF(ISERROR(VLOOKUP(CONCATENATE(CN$3,$A11),[3]Sheet4!$B$2:$E$1085,3,)=TRUE),0,VLOOKUP(CONCATENATE(CN$3,$A11),[3]Sheet4!$B$2:$E$1085,3,))</f>
        <v>581418</v>
      </c>
      <c r="CO11" s="17">
        <f>IF(ISERROR(VLOOKUP(CONCATENATE(CO$3,$A11),[3]Sheet4!$B$2:$E$1085,3,)=TRUE),0,VLOOKUP(CONCATENATE(CO$3,$A11),[3]Sheet4!$B$2:$E$1085,3,))</f>
        <v>2021791</v>
      </c>
      <c r="CP11" s="17">
        <f>IF(ISERROR(VLOOKUP(CONCATENATE(CP$3,$A11),[3]Sheet4!$B$2:$E$1085,3,)=TRUE),0,VLOOKUP(CONCATENATE(CP$3,$A11),[3]Sheet4!$B$2:$E$1085,3,))</f>
        <v>1136086</v>
      </c>
      <c r="CQ11" s="17">
        <f>IF(ISERROR(VLOOKUP(CONCATENATE(CQ$3,$A11),[3]Sheet4!$B$2:$E$1085,3,)=TRUE),0,VLOOKUP(CONCATENATE(CQ$3,$A11),[3]Sheet4!$B$2:$E$1085,3,))</f>
        <v>1415196</v>
      </c>
      <c r="CR11" s="17">
        <f>IF(ISERROR(VLOOKUP(CONCATENATE(CR$3,$A11),[3]Sheet4!$B$2:$E$1085,3,)=TRUE),0,VLOOKUP(CONCATENATE(CR$3,$A11),[3]Sheet4!$B$2:$E$1085,3,))</f>
        <v>689516</v>
      </c>
      <c r="CS11" s="17">
        <f>IF(ISERROR(VLOOKUP(CONCATENATE(CS$3,$A11),[3]Sheet4!$B$2:$E$1085,3,)=TRUE),0,VLOOKUP(CONCATENATE(CS$3,$A11),[3]Sheet4!$B$2:$E$1085,3,))</f>
        <v>0</v>
      </c>
      <c r="CT11" s="17">
        <f>IF(ISERROR(VLOOKUP(CONCATENATE(CT$3,$A11),[3]Sheet4!$B$2:$E$1085,3,)=TRUE),0,VLOOKUP(CONCATENATE(CT$3,$A11),[3]Sheet4!$B$2:$E$1085,3,))</f>
        <v>1101709</v>
      </c>
      <c r="CU11" s="17">
        <f>IF(ISERROR(VLOOKUP(CONCATENATE(CU$3,$A11),[3]Sheet4!$B$2:$E$1085,3,)=TRUE),0,VLOOKUP(CONCATENATE(CU$3,$A11),[3]Sheet4!$B$2:$E$1085,3,))</f>
        <v>799521</v>
      </c>
      <c r="CV11" s="17">
        <f>IF(ISERROR(VLOOKUP(CONCATENATE(CV$3,$A11),[3]Sheet4!$B$2:$E$1085,3,)=TRUE),0,VLOOKUP(CONCATENATE(CV$3,$A11),[3]Sheet4!$B$2:$E$1085,3,))</f>
        <v>1973404</v>
      </c>
      <c r="CW11" s="17">
        <f>IF(ISERROR(VLOOKUP(CONCATENATE(CW$3,$A11),[3]Sheet4!$B$2:$E$1085,3,)=TRUE),0,VLOOKUP(CONCATENATE(CW$3,$A11),[3]Sheet4!$B$2:$E$1085,3,))</f>
        <v>2398645</v>
      </c>
      <c r="CX11" s="17">
        <f>IF(ISERROR(VLOOKUP(CONCATENATE(CX$3,$A11),[3]Sheet4!$B$2:$E$1085,3,)=TRUE),0,VLOOKUP(CONCATENATE(CX$3,$A11),[3]Sheet4!$B$2:$E$1085,3,))</f>
        <v>29963568</v>
      </c>
      <c r="CY11" s="17">
        <f>IF(ISERROR(VLOOKUP(CONCATENATE(CY$3,$A11),[3]Sheet4!$B$2:$E$1085,3,)=TRUE),0,VLOOKUP(CONCATENATE(CY$3,$A11),[3]Sheet4!$B$2:$E$1085,3,))</f>
        <v>368282</v>
      </c>
      <c r="CZ11" s="17">
        <f>IF(ISERROR(VLOOKUP(CONCATENATE(CZ$3,$A11),[3]Sheet4!$B$2:$E$1085,3,)=TRUE),0,VLOOKUP(CONCATENATE(CZ$3,$A11),[3]Sheet4!$B$2:$E$1085,3,))</f>
        <v>762011</v>
      </c>
      <c r="DA11" s="17">
        <f>IF(ISERROR(VLOOKUP(CONCATENATE(DA$3,$A11),[3]Sheet4!$B$2:$E$1085,3,)=TRUE),0,VLOOKUP(CONCATENATE(DA$3,$A11),[3]Sheet4!$B$2:$E$1085,3,))</f>
        <v>3567180</v>
      </c>
    </row>
    <row r="12" spans="1:105">
      <c r="A12" s="131">
        <v>1020004</v>
      </c>
      <c r="B12" s="131" t="s">
        <v>5</v>
      </c>
      <c r="C12" s="132">
        <v>1187255</v>
      </c>
      <c r="D12" s="21">
        <v>1282400</v>
      </c>
      <c r="E12" s="132">
        <f t="shared" si="0"/>
        <v>1282400</v>
      </c>
      <c r="F12" s="21">
        <f t="shared" si="1"/>
        <v>0</v>
      </c>
      <c r="G12" s="21">
        <f t="shared" si="4"/>
        <v>1350367.2</v>
      </c>
      <c r="H12" s="21">
        <f t="shared" si="5"/>
        <v>1424637.3959999999</v>
      </c>
      <c r="I12" s="21">
        <f t="shared" si="6"/>
        <v>60400</v>
      </c>
      <c r="J12" s="21">
        <f t="shared" si="7"/>
        <v>5426</v>
      </c>
      <c r="K12" s="21">
        <f t="shared" si="8"/>
        <v>45982</v>
      </c>
      <c r="L12" s="21">
        <f t="shared" si="9"/>
        <v>217356</v>
      </c>
      <c r="M12" s="21">
        <f t="shared" si="10"/>
        <v>418330</v>
      </c>
      <c r="N12" s="21">
        <f t="shared" si="2"/>
        <v>76683</v>
      </c>
      <c r="O12" s="21">
        <f t="shared" si="11"/>
        <v>82110</v>
      </c>
      <c r="P12" s="21">
        <f t="shared" si="3"/>
        <v>376113</v>
      </c>
      <c r="Q12" s="17">
        <f>IF(ISERROR(VLOOKUP(CONCATENATE(Q$3,$A12),[3]Sheet4!$B$2:$E$1085,3,)=TRUE),0,VLOOKUP(CONCATENATE(Q$3,$A12),[3]Sheet4!$B$2:$E$1085,3,))</f>
        <v>0</v>
      </c>
      <c r="R12" s="17">
        <f>IF(ISERROR(VLOOKUP(CONCATENATE(R$3,$A12),[3]Sheet4!$B$2:$E$1085,3,)=TRUE),0,VLOOKUP(CONCATENATE(R$3,$A12),[3]Sheet4!$B$2:$E$1085,3,))</f>
        <v>17385</v>
      </c>
      <c r="S12" s="17">
        <f>IF(ISERROR(VLOOKUP(CONCATENATE(S$3,$A12),[3]Sheet4!$B$2:$E$1085,3,)=TRUE),0,VLOOKUP(CONCATENATE(S$3,$A12),[3]Sheet4!$B$2:$E$1085,3,))</f>
        <v>0</v>
      </c>
      <c r="T12" s="17">
        <f>IF(ISERROR(VLOOKUP(CONCATENATE(T$3,$A12),[3]Sheet4!$B$2:$E$1085,3,)=TRUE),0,VLOOKUP(CONCATENATE(T$3,$A12),[3]Sheet4!$B$2:$E$1085,3,))</f>
        <v>0</v>
      </c>
      <c r="U12" s="17">
        <f>IF(ISERROR(VLOOKUP(CONCATENATE(U$3,$A12),[3]Sheet4!$B$2:$E$1085,3,)=TRUE),0,VLOOKUP(CONCATENATE(U$3,$A12),[3]Sheet4!$B$2:$E$1085,3,))</f>
        <v>0</v>
      </c>
      <c r="V12" s="17">
        <f>IF(ISERROR(VLOOKUP(CONCATENATE(V$3,$A12),[3]Sheet4!$B$2:$E$1085,3,)=TRUE),0,VLOOKUP(CONCATENATE(V$3,$A12),[3]Sheet4!$B$2:$E$1085,3,))</f>
        <v>0</v>
      </c>
      <c r="W12" s="17">
        <f>IF(ISERROR(VLOOKUP(CONCATENATE(W$3,$A12),[3]Sheet4!$B$2:$E$1085,3,)=TRUE),0,VLOOKUP(CONCATENATE(W$3,$A12),[3]Sheet4!$B$2:$E$1085,3,))</f>
        <v>0</v>
      </c>
      <c r="X12" s="17">
        <f>IF(ISERROR(VLOOKUP(CONCATENATE(X$3,$A12),[3]Sheet4!$B$2:$E$1085,3,)=TRUE),0,VLOOKUP(CONCATENATE(X$3,$A12),[3]Sheet4!$B$2:$E$1085,3,))</f>
        <v>37839</v>
      </c>
      <c r="Y12" s="17">
        <f>IF(ISERROR(VLOOKUP(CONCATENATE(Y$3,$A12),[3]Sheet4!$B$2:$E$1085,3,)=TRUE),0,VLOOKUP(CONCATENATE(Y$3,$A12),[3]Sheet4!$B$2:$E$1085,3,))</f>
        <v>0</v>
      </c>
      <c r="Z12" s="17">
        <f>IF(ISERROR(VLOOKUP(CONCATENATE(Z$3,$A12),[3]Sheet4!$B$2:$E$1085,3,)=TRUE),0,VLOOKUP(CONCATENATE(Z$3,$A12),[3]Sheet4!$B$2:$E$1085,3,))</f>
        <v>0</v>
      </c>
      <c r="AA12" s="17">
        <f>IF(ISERROR(VLOOKUP(CONCATENATE(AA$3,$A12),[3]Sheet4!$B$2:$E$1085,3,)=TRUE),0,VLOOKUP(CONCATENATE(AA$3,$A12),[3]Sheet4!$B$2:$E$1085,3,))</f>
        <v>0</v>
      </c>
      <c r="AB12" s="17">
        <f>IF(ISERROR(VLOOKUP(CONCATENATE(AB$3,$A12),[3]Sheet4!$B$2:$E$1085,3,)=TRUE),0,VLOOKUP(CONCATENATE(AB$3,$A12),[3]Sheet4!$B$2:$E$1085,3,))</f>
        <v>0</v>
      </c>
      <c r="AC12" s="17">
        <f>IF(ISERROR(VLOOKUP(CONCATENATE(AC$3,$A12),[3]Sheet4!$B$2:$E$1085,3,)=TRUE),0,VLOOKUP(CONCATENATE(AC$3,$A12),[3]Sheet4!$B$2:$E$1085,3,))</f>
        <v>5176</v>
      </c>
      <c r="AD12" s="17">
        <f>IF(ISERROR(VLOOKUP(CONCATENATE(AD$3,$A12),[3]Sheet4!$B$2:$E$1085,3,)=TRUE),0,VLOOKUP(CONCATENATE(AD$3,$A12),[3]Sheet4!$B$2:$E$1085,3,))</f>
        <v>0</v>
      </c>
      <c r="AE12" s="17">
        <f>IF(ISERROR(VLOOKUP(CONCATENATE(AE$3,$A12),[3]Sheet4!$B$2:$E$1085,3,)=TRUE),0,VLOOKUP(CONCATENATE(AE$3,$A12),[3]Sheet4!$B$2:$E$1085,3,))</f>
        <v>0</v>
      </c>
      <c r="AF12" s="17">
        <f>IF(ISERROR(VLOOKUP(CONCATENATE(AF$3,$A12),[3]Sheet4!$B$2:$E$1085,3,)=TRUE),0,VLOOKUP(CONCATENATE(AF$3,$A12),[3]Sheet4!$B$2:$E$1085,3,))</f>
        <v>0</v>
      </c>
      <c r="AG12" s="17">
        <f>IF(ISERROR(VLOOKUP(CONCATENATE(AG$3,$A12),[3]Sheet4!$B$2:$E$1085,3,)=TRUE),0,VLOOKUP(CONCATENATE(AG$3,$A12),[3]Sheet4!$B$2:$E$1085,3,))</f>
        <v>5426</v>
      </c>
      <c r="AH12" s="17">
        <f>IF(ISERROR(VLOOKUP(CONCATENATE(AH$3,$A12),[3]Sheet4!$B$2:$E$1085,3,)=TRUE),0,VLOOKUP(CONCATENATE(AH$3,$A12),[3]Sheet4!$B$2:$E$1085,3,))</f>
        <v>0</v>
      </c>
      <c r="AI12" s="17">
        <f>IF(ISERROR(VLOOKUP(CONCATENATE(AI$3,$A12),[3]Sheet4!$B$2:$E$1085,3,)=TRUE),0,VLOOKUP(CONCATENATE(AI$3,$A12),[3]Sheet4!$B$2:$E$1085,3,))</f>
        <v>0</v>
      </c>
      <c r="AJ12" s="17">
        <f>IF(ISERROR(VLOOKUP(CONCATENATE(AJ$3,$A12),[3]Sheet4!$B$2:$E$1085,3,)=TRUE),0,VLOOKUP(CONCATENATE(AJ$3,$A12),[3]Sheet4!$B$2:$E$1085,3,))</f>
        <v>0</v>
      </c>
      <c r="AK12" s="17">
        <f>IF(ISERROR(VLOOKUP(CONCATENATE(AK$3,$A12),[3]Sheet4!$B$2:$E$1085,3,)=TRUE),0,VLOOKUP(CONCATENATE(AK$3,$A12),[3]Sheet4!$B$2:$E$1085,3,))</f>
        <v>4749</v>
      </c>
      <c r="AL12" s="17">
        <f>IF(ISERROR(VLOOKUP(CONCATENATE(AL$3,$A12),[3]Sheet4!$B$2:$E$1085,3,)=TRUE),0,VLOOKUP(CONCATENATE(AL$3,$A12),[3]Sheet4!$B$2:$E$1085,3,))</f>
        <v>30239</v>
      </c>
      <c r="AM12" s="17">
        <f>IF(ISERROR(VLOOKUP(CONCATENATE(AM$3,$A12),[3]Sheet4!$B$2:$E$1085,3,)=TRUE),0,VLOOKUP(CONCATENATE(AM$3,$A12),[3]Sheet4!$B$2:$E$1085,3,))</f>
        <v>10994</v>
      </c>
      <c r="AN12" s="17">
        <f>IF(ISERROR(VLOOKUP(CONCATENATE(AN$3,$A12),[3]Sheet4!$B$2:$E$1085,3,)=TRUE),0,VLOOKUP(CONCATENATE(AN$3,$A12),[3]Sheet4!$B$2:$E$1085,3,))</f>
        <v>0</v>
      </c>
      <c r="AO12" s="17">
        <f>IF(ISERROR(VLOOKUP(CONCATENATE(AO$3,$A12),[3]Sheet4!$B$2:$E$1085,3,)=TRUE),0,VLOOKUP(CONCATENATE(AO$3,$A12),[3]Sheet4!$B$2:$E$1085,3,))</f>
        <v>25905</v>
      </c>
      <c r="AP12" s="17">
        <f>IF(ISERROR(VLOOKUP(CONCATENATE(AP$3,$A12),[3]Sheet4!$B$2:$E$1085,3,)=TRUE),0,VLOOKUP(CONCATENATE(AP$3,$A12),[3]Sheet4!$B$2:$E$1085,3,))</f>
        <v>13772</v>
      </c>
      <c r="AQ12" s="17">
        <f>IF(ISERROR(VLOOKUP(CONCATENATE(AQ$3,$A12),[3]Sheet4!$B$2:$E$1085,3,)=TRUE),0,VLOOKUP(CONCATENATE(AQ$3,$A12),[3]Sheet4!$B$2:$E$1085,3,))</f>
        <v>5497</v>
      </c>
      <c r="AR12" s="17">
        <f>IF(ISERROR(VLOOKUP(CONCATENATE(AR$3,$A12),[3]Sheet4!$B$2:$E$1085,3,)=TRUE),0,VLOOKUP(CONCATENATE(AR$3,$A12),[3]Sheet4!$B$2:$E$1085,3,))</f>
        <v>0</v>
      </c>
      <c r="AS12" s="17">
        <f>IF(ISERROR(VLOOKUP(CONCATENATE(AS$3,$A12),[3]Sheet4!$B$2:$E$1085,3,)=TRUE),0,VLOOKUP(CONCATENATE(AS$3,$A12),[3]Sheet4!$B$2:$E$1085,3,))</f>
        <v>24136</v>
      </c>
      <c r="AT12" s="17">
        <f>IF(ISERROR(VLOOKUP(CONCATENATE(AT$3,$A12),[3]Sheet4!$B$2:$E$1085,3,)=TRUE),0,VLOOKUP(CONCATENATE(AT$3,$A12),[3]Sheet4!$B$2:$E$1085,3,))</f>
        <v>45447</v>
      </c>
      <c r="AU12" s="17">
        <f>IF(ISERROR(VLOOKUP(CONCATENATE(AU$3,$A12),[3]Sheet4!$B$2:$E$1085,3,)=TRUE),0,VLOOKUP(CONCATENATE(AU$3,$A12),[3]Sheet4!$B$2:$E$1085,3,))</f>
        <v>0</v>
      </c>
      <c r="AV12" s="17">
        <f>IF(ISERROR(VLOOKUP(CONCATENATE(AV$3,$A12),[3]Sheet4!$B$2:$E$1085,3,)=TRUE),0,VLOOKUP(CONCATENATE(AV$3,$A12),[3]Sheet4!$B$2:$E$1085,3,))</f>
        <v>0</v>
      </c>
      <c r="AW12" s="17">
        <f>IF(ISERROR(VLOOKUP(CONCATENATE(AW$3,$A12),[3]Sheet4!$B$2:$E$1085,3,)=TRUE),0,VLOOKUP(CONCATENATE(AW$3,$A12),[3]Sheet4!$B$2:$E$1085,3,))</f>
        <v>9581</v>
      </c>
      <c r="AX12" s="17">
        <f>IF(ISERROR(VLOOKUP(CONCATENATE(AX$3,$A12),[3]Sheet4!$B$2:$E$1085,3,)=TRUE),0,VLOOKUP(CONCATENATE(AX$3,$A12),[3]Sheet4!$B$2:$E$1085,3,))</f>
        <v>0</v>
      </c>
      <c r="AY12" s="17">
        <f>IF(ISERROR(VLOOKUP(CONCATENATE(AY$3,$A12),[3]Sheet4!$B$2:$E$1085,3,)=TRUE),0,VLOOKUP(CONCATENATE(AY$3,$A12),[3]Sheet4!$B$2:$E$1085,3,))</f>
        <v>5497</v>
      </c>
      <c r="AZ12" s="17">
        <f>IF(ISERROR(VLOOKUP(CONCATENATE(AZ$3,$A12),[3]Sheet4!$B$2:$E$1085,3,)=TRUE),0,VLOOKUP(CONCATENATE(AZ$3,$A12),[3]Sheet4!$B$2:$E$1085,3,))</f>
        <v>13249</v>
      </c>
      <c r="BA12" s="17">
        <f>IF(ISERROR(VLOOKUP(CONCATENATE(BA$3,$A12),[3]Sheet4!$B$2:$E$1085,3,)=TRUE),0,VLOOKUP(CONCATENATE(BA$3,$A12),[3]Sheet4!$B$2:$E$1085,3,))</f>
        <v>0</v>
      </c>
      <c r="BB12" s="17">
        <f>IF(ISERROR(VLOOKUP(CONCATENATE(BB$3,$A12),[3]Sheet4!$B$2:$E$1085,3,)=TRUE),0,VLOOKUP(CONCATENATE(BB$3,$A12),[3]Sheet4!$B$2:$E$1085,3,))</f>
        <v>0</v>
      </c>
      <c r="BC12" s="17">
        <f>IF(ISERROR(VLOOKUP(CONCATENATE(BC$3,$A12),[3]Sheet4!$B$2:$E$1085,3,)=TRUE),0,VLOOKUP(CONCATENATE(BC$3,$A12),[3]Sheet4!$B$2:$E$1085,3,))</f>
        <v>0</v>
      </c>
      <c r="BD12" s="17">
        <f>IF(ISERROR(VLOOKUP(CONCATENATE(BD$3,$A12),[3]Sheet4!$B$2:$E$1085,3,)=TRUE),0,VLOOKUP(CONCATENATE(BD$3,$A12),[3]Sheet4!$B$2:$E$1085,3,))</f>
        <v>0</v>
      </c>
      <c r="BE12" s="17">
        <f>IF(ISERROR(VLOOKUP(CONCATENATE(BE$3,$A12),[3]Sheet4!$B$2:$E$1085,3,)=TRUE),0,VLOOKUP(CONCATENATE(BE$3,$A12),[3]Sheet4!$B$2:$E$1085,3,))</f>
        <v>0</v>
      </c>
      <c r="BF12" s="17">
        <f>IF(ISERROR(VLOOKUP(CONCATENATE(BF$3,$A12),[3]Sheet4!$B$2:$E$1085,3,)=TRUE),0,VLOOKUP(CONCATENATE(BF$3,$A12),[3]Sheet4!$B$2:$E$1085,3,))</f>
        <v>0</v>
      </c>
      <c r="BG12" s="17">
        <f>IF(ISERROR(VLOOKUP(CONCATENATE(BG$3,$A12),[3]Sheet4!$B$2:$E$1085,3,)=TRUE),0,VLOOKUP(CONCATENATE(BG$3,$A12),[3]Sheet4!$B$2:$E$1085,3,))</f>
        <v>5497</v>
      </c>
      <c r="BH12" s="17">
        <f>IF(ISERROR(VLOOKUP(CONCATENATE(BH$3,$A12),[3]Sheet4!$B$2:$E$1085,3,)=TRUE),0,VLOOKUP(CONCATENATE(BH$3,$A12),[3]Sheet4!$B$2:$E$1085,3,))</f>
        <v>0</v>
      </c>
      <c r="BI12" s="17">
        <f>IF(ISERROR(VLOOKUP(CONCATENATE(BI$3,$A12),[3]Sheet4!$B$2:$E$1085,3,)=TRUE),0,VLOOKUP(CONCATENATE(BI$3,$A12),[3]Sheet4!$B$2:$E$1085,3,))</f>
        <v>37587</v>
      </c>
      <c r="BJ12" s="17">
        <f>IF(ISERROR(VLOOKUP(CONCATENATE(BJ$3,$A12),[3]Sheet4!$B$2:$E$1085,3,)=TRUE),0,VLOOKUP(CONCATENATE(BJ$3,$A12),[3]Sheet4!$B$2:$E$1085,3,))</f>
        <v>0</v>
      </c>
      <c r="BK12" s="17">
        <f>IF(ISERROR(VLOOKUP(CONCATENATE(BK$3,$A12),[3]Sheet4!$B$2:$E$1085,3,)=TRUE),0,VLOOKUP(CONCATENATE(BK$3,$A12),[3]Sheet4!$B$2:$E$1085,3,))</f>
        <v>25691</v>
      </c>
      <c r="BL12" s="17">
        <f>IF(ISERROR(VLOOKUP(CONCATENATE(BL$3,$A12),[3]Sheet4!$B$2:$E$1085,3,)=TRUE),0,VLOOKUP(CONCATENATE(BL$3,$A12),[3]Sheet4!$B$2:$E$1085,3,))</f>
        <v>5497</v>
      </c>
      <c r="BM12" s="17">
        <f>IF(ISERROR(VLOOKUP(CONCATENATE(BM$3,$A12),[3]Sheet4!$B$2:$E$1085,3,)=TRUE),0,VLOOKUP(CONCATENATE(BM$3,$A12),[3]Sheet4!$B$2:$E$1085,3,))</f>
        <v>5497</v>
      </c>
      <c r="BN12" s="17">
        <f>IF(ISERROR(VLOOKUP(CONCATENATE(BN$3,$A12),[3]Sheet4!$B$2:$E$1085,3,)=TRUE),0,VLOOKUP(CONCATENATE(BN$3,$A12),[3]Sheet4!$B$2:$E$1085,3,))</f>
        <v>0</v>
      </c>
      <c r="BO12" s="17">
        <f>IF(ISERROR(VLOOKUP(CONCATENATE(BO$3,$A12),[3]Sheet4!$B$2:$E$1085,3,)=TRUE),0,VLOOKUP(CONCATENATE(BO$3,$A12),[3]Sheet4!$B$2:$E$1085,3,))</f>
        <v>15422</v>
      </c>
      <c r="BP12" s="17">
        <f>IF(ISERROR(VLOOKUP(CONCATENATE(BP$3,$A12),[3]Sheet4!$B$2:$E$1085,3,)=TRUE),0,VLOOKUP(CONCATENATE(BP$3,$A12),[3]Sheet4!$B$2:$E$1085,3,))</f>
        <v>0</v>
      </c>
      <c r="BQ12" s="17">
        <f>IF(ISERROR(VLOOKUP(CONCATENATE(BQ$3,$A12),[3]Sheet4!$B$2:$E$1085,3,)=TRUE),0,VLOOKUP(CONCATENATE(BQ$3,$A12),[3]Sheet4!$B$2:$E$1085,3,))</f>
        <v>4998</v>
      </c>
      <c r="BR12" s="17">
        <f>IF(ISERROR(VLOOKUP(CONCATENATE(BR$3,$A12),[3]Sheet4!$B$2:$E$1085,3,)=TRUE),0,VLOOKUP(CONCATENATE(BR$3,$A12),[3]Sheet4!$B$2:$E$1085,3,))</f>
        <v>0</v>
      </c>
      <c r="BS12" s="17">
        <f>IF(ISERROR(VLOOKUP(CONCATENATE(BS$3,$A12),[3]Sheet4!$B$2:$E$1085,3,)=TRUE),0,VLOOKUP(CONCATENATE(BS$3,$A12),[3]Sheet4!$B$2:$E$1085,3,))</f>
        <v>5497</v>
      </c>
      <c r="BT12" s="17">
        <f>IF(ISERROR(VLOOKUP(CONCATENATE(BT$3,$A12),[3]Sheet4!$B$2:$E$1085,3,)=TRUE),0,VLOOKUP(CONCATENATE(BT$3,$A12),[3]Sheet4!$B$2:$E$1085,3,))</f>
        <v>10994</v>
      </c>
      <c r="BU12" s="17">
        <f>IF(ISERROR(VLOOKUP(CONCATENATE(BU$3,$A12),[3]Sheet4!$B$2:$E$1085,3,)=TRUE),0,VLOOKUP(CONCATENATE(BU$3,$A12),[3]Sheet4!$B$2:$E$1085,3,))</f>
        <v>0</v>
      </c>
      <c r="BV12" s="17">
        <f>IF(ISERROR(VLOOKUP(CONCATENATE(BV$3,$A12),[3]Sheet4!$B$2:$E$1085,3,)=TRUE),0,VLOOKUP(CONCATENATE(BV$3,$A12),[3]Sheet4!$B$2:$E$1085,3,))</f>
        <v>10495</v>
      </c>
      <c r="BW12" s="17">
        <f>IF(ISERROR(VLOOKUP(CONCATENATE(BW$3,$A12),[3]Sheet4!$B$2:$E$1085,3,)=TRUE),0,VLOOKUP(CONCATENATE(BW$3,$A12),[3]Sheet4!$B$2:$E$1085,3,))</f>
        <v>184292</v>
      </c>
      <c r="BX12" s="17">
        <f>IF(ISERROR(VLOOKUP(CONCATENATE(BX$3,$A12),[3]Sheet4!$B$2:$E$1085,3,)=TRUE),0,VLOOKUP(CONCATENATE(BX$3,$A12),[3]Sheet4!$B$2:$E$1085,3,))</f>
        <v>43987</v>
      </c>
      <c r="BY12" s="17">
        <f>IF(ISERROR(VLOOKUP(CONCATENATE(BY$3,$A12),[3]Sheet4!$B$2:$E$1085,3,)=TRUE),0,VLOOKUP(CONCATENATE(BY$3,$A12),[3]Sheet4!$B$2:$E$1085,3,))</f>
        <v>74676</v>
      </c>
      <c r="BZ12" s="17">
        <f>IF(ISERROR(VLOOKUP(CONCATENATE(BZ$3,$A12),[3]Sheet4!$B$2:$E$1085,3,)=TRUE),0,VLOOKUP(CONCATENATE(BZ$3,$A12),[3]Sheet4!$B$2:$E$1085,3,))</f>
        <v>62472</v>
      </c>
      <c r="CA12" s="17">
        <f>IF(ISERROR(VLOOKUP(CONCATENATE(CA$3,$A12),[3]Sheet4!$B$2:$E$1085,3,)=TRUE),0,VLOOKUP(CONCATENATE(CA$3,$A12),[3]Sheet4!$B$2:$E$1085,3,))</f>
        <v>0</v>
      </c>
      <c r="CB12" s="17">
        <f>IF(ISERROR(VLOOKUP(CONCATENATE(CB$3,$A12),[3]Sheet4!$B$2:$E$1085,3,)=TRUE),0,VLOOKUP(CONCATENATE(CB$3,$A12),[3]Sheet4!$B$2:$E$1085,3,))</f>
        <v>10994</v>
      </c>
      <c r="CC12" s="17">
        <f>IF(ISERROR(VLOOKUP(CONCATENATE(CC$3,$A12),[3]Sheet4!$B$2:$E$1085,3,)=TRUE),0,VLOOKUP(CONCATENATE(CC$3,$A12),[3]Sheet4!$B$2:$E$1085,3,))</f>
        <v>32981</v>
      </c>
      <c r="CD12" s="17">
        <f>IF(ISERROR(VLOOKUP(CONCATENATE(CD$3,$A12),[3]Sheet4!$B$2:$E$1085,3,)=TRUE),0,VLOOKUP(CONCATENATE(CD$3,$A12),[3]Sheet4!$B$2:$E$1085,3,))</f>
        <v>8999</v>
      </c>
      <c r="CE12" s="17">
        <f>IF(ISERROR(VLOOKUP(CONCATENATE(CE$3,$A12),[3]Sheet4!$B$2:$E$1085,3,)=TRUE),0,VLOOKUP(CONCATENATE(CE$3,$A12),[3]Sheet4!$B$2:$E$1085,3,))</f>
        <v>0</v>
      </c>
      <c r="CF12" s="17">
        <f>IF(ISERROR(VLOOKUP(CONCATENATE(CF$3,$A12),[3]Sheet4!$B$2:$E$1085,3,)=TRUE),0,VLOOKUP(CONCATENATE(CF$3,$A12),[3]Sheet4!$B$2:$E$1085,3,))</f>
        <v>0</v>
      </c>
      <c r="CG12" s="17">
        <f>IF(ISERROR(VLOOKUP(CONCATENATE(CG$3,$A12),[3]Sheet4!$B$2:$E$1085,3,)=TRUE),0,VLOOKUP(CONCATENATE(CG$3,$A12),[3]Sheet4!$B$2:$E$1085,3,))</f>
        <v>23709</v>
      </c>
      <c r="CH12" s="17">
        <f>IF(ISERROR(VLOOKUP(CONCATENATE(CH$3,$A12),[3]Sheet4!$B$2:$E$1085,3,)=TRUE),0,VLOOKUP(CONCATENATE(CH$3,$A12),[3]Sheet4!$B$2:$E$1085,3,))</f>
        <v>0</v>
      </c>
      <c r="CI12" s="17">
        <f>IF(ISERROR(VLOOKUP(CONCATENATE(CI$3,$A12),[3]Sheet4!$B$2:$E$1085,3,)=TRUE),0,VLOOKUP(CONCATENATE(CI$3,$A12),[3]Sheet4!$B$2:$E$1085,3,))</f>
        <v>2624</v>
      </c>
      <c r="CJ12" s="17">
        <f>IF(ISERROR(VLOOKUP(CONCATENATE(CJ$3,$A12),[3]Sheet4!$B$2:$E$1085,3,)=TRUE),0,VLOOKUP(CONCATENATE(CJ$3,$A12),[3]Sheet4!$B$2:$E$1085,3,))</f>
        <v>10994</v>
      </c>
      <c r="CK12" s="17">
        <f>IF(ISERROR(VLOOKUP(CONCATENATE(CK$3,$A12),[3]Sheet4!$B$2:$E$1085,3,)=TRUE),0,VLOOKUP(CONCATENATE(CK$3,$A12),[3]Sheet4!$B$2:$E$1085,3,))</f>
        <v>0</v>
      </c>
      <c r="CL12" s="17">
        <f>IF(ISERROR(VLOOKUP(CONCATENATE(CL$3,$A12),[3]Sheet4!$B$2:$E$1085,3,)=TRUE),0,VLOOKUP(CONCATENATE(CL$3,$A12),[3]Sheet4!$B$2:$E$1085,3,))</f>
        <v>10994</v>
      </c>
      <c r="CM12" s="17">
        <f>IF(ISERROR(VLOOKUP(CONCATENATE(CM$3,$A12),[3]Sheet4!$B$2:$E$1085,3,)=TRUE),0,VLOOKUP(CONCATENATE(CM$3,$A12),[3]Sheet4!$B$2:$E$1085,3,))</f>
        <v>16491</v>
      </c>
      <c r="CN12" s="17">
        <f>IF(ISERROR(VLOOKUP(CONCATENATE(CN$3,$A12),[3]Sheet4!$B$2:$E$1085,3,)=TRUE),0,VLOOKUP(CONCATENATE(CN$3,$A12),[3]Sheet4!$B$2:$E$1085,3,))</f>
        <v>5497</v>
      </c>
      <c r="CO12" s="17">
        <f>IF(ISERROR(VLOOKUP(CONCATENATE(CO$3,$A12),[3]Sheet4!$B$2:$E$1085,3,)=TRUE),0,VLOOKUP(CONCATENATE(CO$3,$A12),[3]Sheet4!$B$2:$E$1085,3,))</f>
        <v>15493</v>
      </c>
      <c r="CP12" s="17">
        <f>IF(ISERROR(VLOOKUP(CONCATENATE(CP$3,$A12),[3]Sheet4!$B$2:$E$1085,3,)=TRUE),0,VLOOKUP(CONCATENATE(CP$3,$A12),[3]Sheet4!$B$2:$E$1085,3,))</f>
        <v>5497</v>
      </c>
      <c r="CQ12" s="17">
        <f>IF(ISERROR(VLOOKUP(CONCATENATE(CQ$3,$A12),[3]Sheet4!$B$2:$E$1085,3,)=TRUE),0,VLOOKUP(CONCATENATE(CQ$3,$A12),[3]Sheet4!$B$2:$E$1085,3,))</f>
        <v>10994</v>
      </c>
      <c r="CR12" s="17">
        <f>IF(ISERROR(VLOOKUP(CONCATENATE(CR$3,$A12),[3]Sheet4!$B$2:$E$1085,3,)=TRUE),0,VLOOKUP(CONCATENATE(CR$3,$A12),[3]Sheet4!$B$2:$E$1085,3,))</f>
        <v>3526</v>
      </c>
      <c r="CS12" s="17">
        <f>IF(ISERROR(VLOOKUP(CONCATENATE(CS$3,$A12),[3]Sheet4!$B$2:$E$1085,3,)=TRUE),0,VLOOKUP(CONCATENATE(CS$3,$A12),[3]Sheet4!$B$2:$E$1085,3,))</f>
        <v>0</v>
      </c>
      <c r="CT12" s="17">
        <f>IF(ISERROR(VLOOKUP(CONCATENATE(CT$3,$A12),[3]Sheet4!$B$2:$E$1085,3,)=TRUE),0,VLOOKUP(CONCATENATE(CT$3,$A12),[3]Sheet4!$B$2:$E$1085,3,))</f>
        <v>14496</v>
      </c>
      <c r="CU12" s="17">
        <f>IF(ISERROR(VLOOKUP(CONCATENATE(CU$3,$A12),[3]Sheet4!$B$2:$E$1085,3,)=TRUE),0,VLOOKUP(CONCATENATE(CU$3,$A12),[3]Sheet4!$B$2:$E$1085,3,))</f>
        <v>10471</v>
      </c>
      <c r="CV12" s="17">
        <f>IF(ISERROR(VLOOKUP(CONCATENATE(CV$3,$A12),[3]Sheet4!$B$2:$E$1085,3,)=TRUE),0,VLOOKUP(CONCATENATE(CV$3,$A12),[3]Sheet4!$B$2:$E$1085,3,))</f>
        <v>0</v>
      </c>
      <c r="CW12" s="17">
        <f>IF(ISERROR(VLOOKUP(CONCATENATE(CW$3,$A12),[3]Sheet4!$B$2:$E$1085,3,)=TRUE),0,VLOOKUP(CONCATENATE(CW$3,$A12),[3]Sheet4!$B$2:$E$1085,3,))</f>
        <v>10994</v>
      </c>
      <c r="CX12" s="17">
        <f>IF(ISERROR(VLOOKUP(CONCATENATE(CX$3,$A12),[3]Sheet4!$B$2:$E$1085,3,)=TRUE),0,VLOOKUP(CONCATENATE(CX$3,$A12),[3]Sheet4!$B$2:$E$1085,3,))</f>
        <v>286560</v>
      </c>
      <c r="CY12" s="17">
        <f>IF(ISERROR(VLOOKUP(CONCATENATE(CY$3,$A12),[3]Sheet4!$B$2:$E$1085,3,)=TRUE),0,VLOOKUP(CONCATENATE(CY$3,$A12),[3]Sheet4!$B$2:$E$1085,3,))</f>
        <v>5497</v>
      </c>
      <c r="CZ12" s="17">
        <f>IF(ISERROR(VLOOKUP(CONCATENATE(CZ$3,$A12),[3]Sheet4!$B$2:$E$1085,3,)=TRUE),0,VLOOKUP(CONCATENATE(CZ$3,$A12),[3]Sheet4!$B$2:$E$1085,3,))</f>
        <v>10994</v>
      </c>
      <c r="DA12" s="17">
        <f>IF(ISERROR(VLOOKUP(CONCATENATE(DA$3,$A12),[3]Sheet4!$B$2:$E$1085,3,)=TRUE),0,VLOOKUP(CONCATENATE(DA$3,$A12),[3]Sheet4!$B$2:$E$1085,3,))</f>
        <v>37101</v>
      </c>
    </row>
    <row r="13" spans="1:105">
      <c r="A13" s="131">
        <v>1020005</v>
      </c>
      <c r="B13" s="131" t="s">
        <v>6</v>
      </c>
      <c r="C13" s="132">
        <v>42581</v>
      </c>
      <c r="D13" s="21">
        <v>43293</v>
      </c>
      <c r="E13" s="132">
        <f t="shared" si="0"/>
        <v>43293</v>
      </c>
      <c r="F13" s="21">
        <f t="shared" si="1"/>
        <v>0</v>
      </c>
      <c r="G13" s="21">
        <f t="shared" si="4"/>
        <v>45587.529000000002</v>
      </c>
      <c r="H13" s="21">
        <f t="shared" si="5"/>
        <v>48094.843095000004</v>
      </c>
      <c r="I13" s="21">
        <f t="shared" si="6"/>
        <v>1218</v>
      </c>
      <c r="J13" s="21">
        <f t="shared" si="7"/>
        <v>391</v>
      </c>
      <c r="K13" s="21">
        <f t="shared" si="8"/>
        <v>1560</v>
      </c>
      <c r="L13" s="21">
        <f t="shared" si="9"/>
        <v>12808</v>
      </c>
      <c r="M13" s="21">
        <f t="shared" si="10"/>
        <v>10130</v>
      </c>
      <c r="N13" s="21">
        <f t="shared" si="2"/>
        <v>2678</v>
      </c>
      <c r="O13" s="21">
        <f t="shared" si="11"/>
        <v>2143</v>
      </c>
      <c r="P13" s="21">
        <f t="shared" si="3"/>
        <v>12365</v>
      </c>
      <c r="Q13" s="17">
        <f>IF(ISERROR(VLOOKUP(CONCATENATE(Q$3,$A13),[3]Sheet4!$B$2:$E$1085,3,)=TRUE),0,VLOOKUP(CONCATENATE(Q$3,$A13),[3]Sheet4!$B$2:$E$1085,3,))</f>
        <v>487</v>
      </c>
      <c r="R13" s="17">
        <f>IF(ISERROR(VLOOKUP(CONCATENATE(R$3,$A13),[3]Sheet4!$B$2:$E$1085,3,)=TRUE),0,VLOOKUP(CONCATENATE(R$3,$A13),[3]Sheet4!$B$2:$E$1085,3,))</f>
        <v>438</v>
      </c>
      <c r="S13" s="17">
        <f>IF(ISERROR(VLOOKUP(CONCATENATE(S$3,$A13),[3]Sheet4!$B$2:$E$1085,3,)=TRUE),0,VLOOKUP(CONCATENATE(S$3,$A13),[3]Sheet4!$B$2:$E$1085,3,))</f>
        <v>0</v>
      </c>
      <c r="T13" s="17">
        <f>IF(ISERROR(VLOOKUP(CONCATENATE(T$3,$A13),[3]Sheet4!$B$2:$E$1085,3,)=TRUE),0,VLOOKUP(CONCATENATE(T$3,$A13),[3]Sheet4!$B$2:$E$1085,3,))</f>
        <v>0</v>
      </c>
      <c r="U13" s="17">
        <f>IF(ISERROR(VLOOKUP(CONCATENATE(U$3,$A13),[3]Sheet4!$B$2:$E$1085,3,)=TRUE),0,VLOOKUP(CONCATENATE(U$3,$A13),[3]Sheet4!$B$2:$E$1085,3,))</f>
        <v>0</v>
      </c>
      <c r="V13" s="17">
        <f>IF(ISERROR(VLOOKUP(CONCATENATE(V$3,$A13),[3]Sheet4!$B$2:$E$1085,3,)=TRUE),0,VLOOKUP(CONCATENATE(V$3,$A13),[3]Sheet4!$B$2:$E$1085,3,))</f>
        <v>0</v>
      </c>
      <c r="W13" s="17">
        <f>IF(ISERROR(VLOOKUP(CONCATENATE(W$3,$A13),[3]Sheet4!$B$2:$E$1085,3,)=TRUE),0,VLOOKUP(CONCATENATE(W$3,$A13),[3]Sheet4!$B$2:$E$1085,3,))</f>
        <v>0</v>
      </c>
      <c r="X13" s="17">
        <f>IF(ISERROR(VLOOKUP(CONCATENATE(X$3,$A13),[3]Sheet4!$B$2:$E$1085,3,)=TRUE),0,VLOOKUP(CONCATENATE(X$3,$A13),[3]Sheet4!$B$2:$E$1085,3,))</f>
        <v>0</v>
      </c>
      <c r="Y13" s="17">
        <f>IF(ISERROR(VLOOKUP(CONCATENATE(Y$3,$A13),[3]Sheet4!$B$2:$E$1085,3,)=TRUE),0,VLOOKUP(CONCATENATE(Y$3,$A13),[3]Sheet4!$B$2:$E$1085,3,))</f>
        <v>0</v>
      </c>
      <c r="Z13" s="17">
        <f>IF(ISERROR(VLOOKUP(CONCATENATE(Z$3,$A13),[3]Sheet4!$B$2:$E$1085,3,)=TRUE),0,VLOOKUP(CONCATENATE(Z$3,$A13),[3]Sheet4!$B$2:$E$1085,3,))</f>
        <v>0</v>
      </c>
      <c r="AA13" s="17">
        <f>IF(ISERROR(VLOOKUP(CONCATENATE(AA$3,$A13),[3]Sheet4!$B$2:$E$1085,3,)=TRUE),0,VLOOKUP(CONCATENATE(AA$3,$A13),[3]Sheet4!$B$2:$E$1085,3,))</f>
        <v>0</v>
      </c>
      <c r="AB13" s="17">
        <f>IF(ISERROR(VLOOKUP(CONCATENATE(AB$3,$A13),[3]Sheet4!$B$2:$E$1085,3,)=TRUE),0,VLOOKUP(CONCATENATE(AB$3,$A13),[3]Sheet4!$B$2:$E$1085,3,))</f>
        <v>0</v>
      </c>
      <c r="AC13" s="17">
        <f>IF(ISERROR(VLOOKUP(CONCATENATE(AC$3,$A13),[3]Sheet4!$B$2:$E$1085,3,)=TRUE),0,VLOOKUP(CONCATENATE(AC$3,$A13),[3]Sheet4!$B$2:$E$1085,3,))</f>
        <v>293</v>
      </c>
      <c r="AD13" s="17">
        <f>IF(ISERROR(VLOOKUP(CONCATENATE(AD$3,$A13),[3]Sheet4!$B$2:$E$1085,3,)=TRUE),0,VLOOKUP(CONCATENATE(AD$3,$A13),[3]Sheet4!$B$2:$E$1085,3,))</f>
        <v>0</v>
      </c>
      <c r="AE13" s="17">
        <f>IF(ISERROR(VLOOKUP(CONCATENATE(AE$3,$A13),[3]Sheet4!$B$2:$E$1085,3,)=TRUE),0,VLOOKUP(CONCATENATE(AE$3,$A13),[3]Sheet4!$B$2:$E$1085,3,))</f>
        <v>146</v>
      </c>
      <c r="AF13" s="17">
        <f>IF(ISERROR(VLOOKUP(CONCATENATE(AF$3,$A13),[3]Sheet4!$B$2:$E$1085,3,)=TRUE),0,VLOOKUP(CONCATENATE(AF$3,$A13),[3]Sheet4!$B$2:$E$1085,3,))</f>
        <v>49</v>
      </c>
      <c r="AG13" s="17">
        <f>IF(ISERROR(VLOOKUP(CONCATENATE(AG$3,$A13),[3]Sheet4!$B$2:$E$1085,3,)=TRUE),0,VLOOKUP(CONCATENATE(AG$3,$A13),[3]Sheet4!$B$2:$E$1085,3,))</f>
        <v>49</v>
      </c>
      <c r="AH13" s="17">
        <f>IF(ISERROR(VLOOKUP(CONCATENATE(AH$3,$A13),[3]Sheet4!$B$2:$E$1085,3,)=TRUE),0,VLOOKUP(CONCATENATE(AH$3,$A13),[3]Sheet4!$B$2:$E$1085,3,))</f>
        <v>49</v>
      </c>
      <c r="AI13" s="17">
        <f>IF(ISERROR(VLOOKUP(CONCATENATE(AI$3,$A13),[3]Sheet4!$B$2:$E$1085,3,)=TRUE),0,VLOOKUP(CONCATENATE(AI$3,$A13),[3]Sheet4!$B$2:$E$1085,3,))</f>
        <v>49</v>
      </c>
      <c r="AJ13" s="17">
        <f>IF(ISERROR(VLOOKUP(CONCATENATE(AJ$3,$A13),[3]Sheet4!$B$2:$E$1085,3,)=TRUE),0,VLOOKUP(CONCATENATE(AJ$3,$A13),[3]Sheet4!$B$2:$E$1085,3,))</f>
        <v>49</v>
      </c>
      <c r="AK13" s="17">
        <f>IF(ISERROR(VLOOKUP(CONCATENATE(AK$3,$A13),[3]Sheet4!$B$2:$E$1085,3,)=TRUE),0,VLOOKUP(CONCATENATE(AK$3,$A13),[3]Sheet4!$B$2:$E$1085,3,))</f>
        <v>390</v>
      </c>
      <c r="AL13" s="17">
        <f>IF(ISERROR(VLOOKUP(CONCATENATE(AL$3,$A13),[3]Sheet4!$B$2:$E$1085,3,)=TRUE),0,VLOOKUP(CONCATENATE(AL$3,$A13),[3]Sheet4!$B$2:$E$1085,3,))</f>
        <v>780</v>
      </c>
      <c r="AM13" s="17">
        <f>IF(ISERROR(VLOOKUP(CONCATENATE(AM$3,$A13),[3]Sheet4!$B$2:$E$1085,3,)=TRUE),0,VLOOKUP(CONCATENATE(AM$3,$A13),[3]Sheet4!$B$2:$E$1085,3,))</f>
        <v>390</v>
      </c>
      <c r="AN13" s="17">
        <f>IF(ISERROR(VLOOKUP(CONCATENATE(AN$3,$A13),[3]Sheet4!$B$2:$E$1085,3,)=TRUE),0,VLOOKUP(CONCATENATE(AN$3,$A13),[3]Sheet4!$B$2:$E$1085,3,))</f>
        <v>146</v>
      </c>
      <c r="AO13" s="17">
        <f>IF(ISERROR(VLOOKUP(CONCATENATE(AO$3,$A13),[3]Sheet4!$B$2:$E$1085,3,)=TRUE),0,VLOOKUP(CONCATENATE(AO$3,$A13),[3]Sheet4!$B$2:$E$1085,3,))</f>
        <v>730</v>
      </c>
      <c r="AP13" s="17">
        <f>IF(ISERROR(VLOOKUP(CONCATENATE(AP$3,$A13),[3]Sheet4!$B$2:$E$1085,3,)=TRUE),0,VLOOKUP(CONCATENATE(AP$3,$A13),[3]Sheet4!$B$2:$E$1085,3,))</f>
        <v>146</v>
      </c>
      <c r="AQ13" s="17">
        <f>IF(ISERROR(VLOOKUP(CONCATENATE(AQ$3,$A13),[3]Sheet4!$B$2:$E$1085,3,)=TRUE),0,VLOOKUP(CONCATENATE(AQ$3,$A13),[3]Sheet4!$B$2:$E$1085,3,))</f>
        <v>98</v>
      </c>
      <c r="AR13" s="17">
        <f>IF(ISERROR(VLOOKUP(CONCATENATE(AR$3,$A13),[3]Sheet4!$B$2:$E$1085,3,)=TRUE),0,VLOOKUP(CONCATENATE(AR$3,$A13),[3]Sheet4!$B$2:$E$1085,3,))</f>
        <v>98</v>
      </c>
      <c r="AS13" s="17">
        <f>IF(ISERROR(VLOOKUP(CONCATENATE(AS$3,$A13),[3]Sheet4!$B$2:$E$1085,3,)=TRUE),0,VLOOKUP(CONCATENATE(AS$3,$A13),[3]Sheet4!$B$2:$E$1085,3,))</f>
        <v>877</v>
      </c>
      <c r="AT13" s="17">
        <f>IF(ISERROR(VLOOKUP(CONCATENATE(AT$3,$A13),[3]Sheet4!$B$2:$E$1085,3,)=TRUE),0,VLOOKUP(CONCATENATE(AT$3,$A13),[3]Sheet4!$B$2:$E$1085,3,))</f>
        <v>6523</v>
      </c>
      <c r="AU13" s="17">
        <f>IF(ISERROR(VLOOKUP(CONCATENATE(AU$3,$A13),[3]Sheet4!$B$2:$E$1085,3,)=TRUE),0,VLOOKUP(CONCATENATE(AU$3,$A13),[3]Sheet4!$B$2:$E$1085,3,))</f>
        <v>0</v>
      </c>
      <c r="AV13" s="17">
        <f>IF(ISERROR(VLOOKUP(CONCATENATE(AV$3,$A13),[3]Sheet4!$B$2:$E$1085,3,)=TRUE),0,VLOOKUP(CONCATENATE(AV$3,$A13),[3]Sheet4!$B$2:$E$1085,3,))</f>
        <v>0</v>
      </c>
      <c r="AW13" s="17">
        <f>IF(ISERROR(VLOOKUP(CONCATENATE(AW$3,$A13),[3]Sheet4!$B$2:$E$1085,3,)=TRUE),0,VLOOKUP(CONCATENATE(AW$3,$A13),[3]Sheet4!$B$2:$E$1085,3,))</f>
        <v>1266</v>
      </c>
      <c r="AX13" s="17">
        <f>IF(ISERROR(VLOOKUP(CONCATENATE(AX$3,$A13),[3]Sheet4!$B$2:$E$1085,3,)=TRUE),0,VLOOKUP(CONCATENATE(AX$3,$A13),[3]Sheet4!$B$2:$E$1085,3,))</f>
        <v>0</v>
      </c>
      <c r="AY13" s="17">
        <f>IF(ISERROR(VLOOKUP(CONCATENATE(AY$3,$A13),[3]Sheet4!$B$2:$E$1085,3,)=TRUE),0,VLOOKUP(CONCATENATE(AY$3,$A13),[3]Sheet4!$B$2:$E$1085,3,))</f>
        <v>293</v>
      </c>
      <c r="AZ13" s="17">
        <f>IF(ISERROR(VLOOKUP(CONCATENATE(AZ$3,$A13),[3]Sheet4!$B$2:$E$1085,3,)=TRUE),0,VLOOKUP(CONCATENATE(AZ$3,$A13),[3]Sheet4!$B$2:$E$1085,3,))</f>
        <v>390</v>
      </c>
      <c r="BA13" s="17">
        <f>IF(ISERROR(VLOOKUP(CONCATENATE(BA$3,$A13),[3]Sheet4!$B$2:$E$1085,3,)=TRUE),0,VLOOKUP(CONCATENATE(BA$3,$A13),[3]Sheet4!$B$2:$E$1085,3,))</f>
        <v>49</v>
      </c>
      <c r="BB13" s="17">
        <f>IF(ISERROR(VLOOKUP(CONCATENATE(BB$3,$A13),[3]Sheet4!$B$2:$E$1085,3,)=TRUE),0,VLOOKUP(CONCATENATE(BB$3,$A13),[3]Sheet4!$B$2:$E$1085,3,))</f>
        <v>0</v>
      </c>
      <c r="BC13" s="17">
        <f>IF(ISERROR(VLOOKUP(CONCATENATE(BC$3,$A13),[3]Sheet4!$B$2:$E$1085,3,)=TRUE),0,VLOOKUP(CONCATENATE(BC$3,$A13),[3]Sheet4!$B$2:$E$1085,3,))</f>
        <v>0</v>
      </c>
      <c r="BD13" s="17">
        <f>IF(ISERROR(VLOOKUP(CONCATENATE(BD$3,$A13),[3]Sheet4!$B$2:$E$1085,3,)=TRUE),0,VLOOKUP(CONCATENATE(BD$3,$A13),[3]Sheet4!$B$2:$E$1085,3,))</f>
        <v>0</v>
      </c>
      <c r="BE13" s="17">
        <f>IF(ISERROR(VLOOKUP(CONCATENATE(BE$3,$A13),[3]Sheet4!$B$2:$E$1085,3,)=TRUE),0,VLOOKUP(CONCATENATE(BE$3,$A13),[3]Sheet4!$B$2:$E$1085,3,))</f>
        <v>0</v>
      </c>
      <c r="BF13" s="17">
        <f>IF(ISERROR(VLOOKUP(CONCATENATE(BF$3,$A13),[3]Sheet4!$B$2:$E$1085,3,)=TRUE),0,VLOOKUP(CONCATENATE(BF$3,$A13),[3]Sheet4!$B$2:$E$1085,3,))</f>
        <v>0</v>
      </c>
      <c r="BG13" s="17">
        <f>IF(ISERROR(VLOOKUP(CONCATENATE(BG$3,$A13),[3]Sheet4!$B$2:$E$1085,3,)=TRUE),0,VLOOKUP(CONCATENATE(BG$3,$A13),[3]Sheet4!$B$2:$E$1085,3,))</f>
        <v>98</v>
      </c>
      <c r="BH13" s="17">
        <f>IF(ISERROR(VLOOKUP(CONCATENATE(BH$3,$A13),[3]Sheet4!$B$2:$E$1085,3,)=TRUE),0,VLOOKUP(CONCATENATE(BH$3,$A13),[3]Sheet4!$B$2:$E$1085,3,))</f>
        <v>0</v>
      </c>
      <c r="BI13" s="17">
        <f>IF(ISERROR(VLOOKUP(CONCATENATE(BI$3,$A13),[3]Sheet4!$B$2:$E$1085,3,)=TRUE),0,VLOOKUP(CONCATENATE(BI$3,$A13),[3]Sheet4!$B$2:$E$1085,3,))</f>
        <v>828</v>
      </c>
      <c r="BJ13" s="17">
        <f>IF(ISERROR(VLOOKUP(CONCATENATE(BJ$3,$A13),[3]Sheet4!$B$2:$E$1085,3,)=TRUE),0,VLOOKUP(CONCATENATE(BJ$3,$A13),[3]Sheet4!$B$2:$E$1085,3,))</f>
        <v>0</v>
      </c>
      <c r="BK13" s="17">
        <f>IF(ISERROR(VLOOKUP(CONCATENATE(BK$3,$A13),[3]Sheet4!$B$2:$E$1085,3,)=TRUE),0,VLOOKUP(CONCATENATE(BK$3,$A13),[3]Sheet4!$B$2:$E$1085,3,))</f>
        <v>925</v>
      </c>
      <c r="BL13" s="17">
        <f>IF(ISERROR(VLOOKUP(CONCATENATE(BL$3,$A13),[3]Sheet4!$B$2:$E$1085,3,)=TRUE),0,VLOOKUP(CONCATENATE(BL$3,$A13),[3]Sheet4!$B$2:$E$1085,3,))</f>
        <v>341</v>
      </c>
      <c r="BM13" s="17">
        <f>IF(ISERROR(VLOOKUP(CONCATENATE(BM$3,$A13),[3]Sheet4!$B$2:$E$1085,3,)=TRUE),0,VLOOKUP(CONCATENATE(BM$3,$A13),[3]Sheet4!$B$2:$E$1085,3,))</f>
        <v>49</v>
      </c>
      <c r="BN13" s="17">
        <f>IF(ISERROR(VLOOKUP(CONCATENATE(BN$3,$A13),[3]Sheet4!$B$2:$E$1085,3,)=TRUE),0,VLOOKUP(CONCATENATE(BN$3,$A13),[3]Sheet4!$B$2:$E$1085,3,))</f>
        <v>0</v>
      </c>
      <c r="BO13" s="17">
        <f>IF(ISERROR(VLOOKUP(CONCATENATE(BO$3,$A13),[3]Sheet4!$B$2:$E$1085,3,)=TRUE),0,VLOOKUP(CONCATENATE(BO$3,$A13),[3]Sheet4!$B$2:$E$1085,3,))</f>
        <v>293</v>
      </c>
      <c r="BP13" s="17">
        <f>IF(ISERROR(VLOOKUP(CONCATENATE(BP$3,$A13),[3]Sheet4!$B$2:$E$1085,3,)=TRUE),0,VLOOKUP(CONCATENATE(BP$3,$A13),[3]Sheet4!$B$2:$E$1085,3,))</f>
        <v>0</v>
      </c>
      <c r="BQ13" s="17">
        <f>IF(ISERROR(VLOOKUP(CONCATENATE(BQ$3,$A13),[3]Sheet4!$B$2:$E$1085,3,)=TRUE),0,VLOOKUP(CONCATENATE(BQ$3,$A13),[3]Sheet4!$B$2:$E$1085,3,))</f>
        <v>195</v>
      </c>
      <c r="BR13" s="17">
        <f>IF(ISERROR(VLOOKUP(CONCATENATE(BR$3,$A13),[3]Sheet4!$B$2:$E$1085,3,)=TRUE),0,VLOOKUP(CONCATENATE(BR$3,$A13),[3]Sheet4!$B$2:$E$1085,3,))</f>
        <v>146</v>
      </c>
      <c r="BS13" s="17">
        <f>IF(ISERROR(VLOOKUP(CONCATENATE(BS$3,$A13),[3]Sheet4!$B$2:$E$1085,3,)=TRUE),0,VLOOKUP(CONCATENATE(BS$3,$A13),[3]Sheet4!$B$2:$E$1085,3,))</f>
        <v>49</v>
      </c>
      <c r="BT13" s="17">
        <f>IF(ISERROR(VLOOKUP(CONCATENATE(BT$3,$A13),[3]Sheet4!$B$2:$E$1085,3,)=TRUE),0,VLOOKUP(CONCATENATE(BT$3,$A13),[3]Sheet4!$B$2:$E$1085,3,))</f>
        <v>146</v>
      </c>
      <c r="BU13" s="17">
        <f>IF(ISERROR(VLOOKUP(CONCATENATE(BU$3,$A13),[3]Sheet4!$B$2:$E$1085,3,)=TRUE),0,VLOOKUP(CONCATENATE(BU$3,$A13),[3]Sheet4!$B$2:$E$1085,3,))</f>
        <v>49</v>
      </c>
      <c r="BV13" s="17">
        <f>IF(ISERROR(VLOOKUP(CONCATENATE(BV$3,$A13),[3]Sheet4!$B$2:$E$1085,3,)=TRUE),0,VLOOKUP(CONCATENATE(BV$3,$A13),[3]Sheet4!$B$2:$E$1085,3,))</f>
        <v>195</v>
      </c>
      <c r="BW13" s="17">
        <f>IF(ISERROR(VLOOKUP(CONCATENATE(BW$3,$A13),[3]Sheet4!$B$2:$E$1085,3,)=TRUE),0,VLOOKUP(CONCATENATE(BW$3,$A13),[3]Sheet4!$B$2:$E$1085,3,))</f>
        <v>1899</v>
      </c>
      <c r="BX13" s="17">
        <f>IF(ISERROR(VLOOKUP(CONCATENATE(BX$3,$A13),[3]Sheet4!$B$2:$E$1085,3,)=TRUE),0,VLOOKUP(CONCATENATE(BX$3,$A13),[3]Sheet4!$B$2:$E$1085,3,))</f>
        <v>2337</v>
      </c>
      <c r="BY13" s="17">
        <f>IF(ISERROR(VLOOKUP(CONCATENATE(BY$3,$A13),[3]Sheet4!$B$2:$E$1085,3,)=TRUE),0,VLOOKUP(CONCATENATE(BY$3,$A13),[3]Sheet4!$B$2:$E$1085,3,))</f>
        <v>2240</v>
      </c>
      <c r="BZ13" s="17">
        <f>IF(ISERROR(VLOOKUP(CONCATENATE(BZ$3,$A13),[3]Sheet4!$B$2:$E$1085,3,)=TRUE),0,VLOOKUP(CONCATENATE(BZ$3,$A13),[3]Sheet4!$B$2:$E$1085,3,))</f>
        <v>1315</v>
      </c>
      <c r="CA13" s="17">
        <f>IF(ISERROR(VLOOKUP(CONCATENATE(CA$3,$A13),[3]Sheet4!$B$2:$E$1085,3,)=TRUE),0,VLOOKUP(CONCATENATE(CA$3,$A13),[3]Sheet4!$B$2:$E$1085,3,))</f>
        <v>1217</v>
      </c>
      <c r="CB13" s="17">
        <f>IF(ISERROR(VLOOKUP(CONCATENATE(CB$3,$A13),[3]Sheet4!$B$2:$E$1085,3,)=TRUE),0,VLOOKUP(CONCATENATE(CB$3,$A13),[3]Sheet4!$B$2:$E$1085,3,))</f>
        <v>195</v>
      </c>
      <c r="CC13" s="17">
        <f>IF(ISERROR(VLOOKUP(CONCATENATE(CC$3,$A13),[3]Sheet4!$B$2:$E$1085,3,)=TRUE),0,VLOOKUP(CONCATENATE(CC$3,$A13),[3]Sheet4!$B$2:$E$1085,3,))</f>
        <v>1217</v>
      </c>
      <c r="CD13" s="17">
        <f>IF(ISERROR(VLOOKUP(CONCATENATE(CD$3,$A13),[3]Sheet4!$B$2:$E$1085,3,)=TRUE),0,VLOOKUP(CONCATENATE(CD$3,$A13),[3]Sheet4!$B$2:$E$1085,3,))</f>
        <v>146</v>
      </c>
      <c r="CE13" s="17">
        <f>IF(ISERROR(VLOOKUP(CONCATENATE(CE$3,$A13),[3]Sheet4!$B$2:$E$1085,3,)=TRUE),0,VLOOKUP(CONCATENATE(CE$3,$A13),[3]Sheet4!$B$2:$E$1085,3,))</f>
        <v>0</v>
      </c>
      <c r="CF13" s="17">
        <f>IF(ISERROR(VLOOKUP(CONCATENATE(CF$3,$A13),[3]Sheet4!$B$2:$E$1085,3,)=TRUE),0,VLOOKUP(CONCATENATE(CF$3,$A13),[3]Sheet4!$B$2:$E$1085,3,))</f>
        <v>195</v>
      </c>
      <c r="CG13" s="17">
        <f>IF(ISERROR(VLOOKUP(CONCATENATE(CG$3,$A13),[3]Sheet4!$B$2:$E$1085,3,)=TRUE),0,VLOOKUP(CONCATENATE(CG$3,$A13),[3]Sheet4!$B$2:$E$1085,3,))</f>
        <v>925</v>
      </c>
      <c r="CH13" s="17">
        <f>IF(ISERROR(VLOOKUP(CONCATENATE(CH$3,$A13),[3]Sheet4!$B$2:$E$1085,3,)=TRUE),0,VLOOKUP(CONCATENATE(CH$3,$A13),[3]Sheet4!$B$2:$E$1085,3,))</f>
        <v>0</v>
      </c>
      <c r="CI13" s="17">
        <f>IF(ISERROR(VLOOKUP(CONCATENATE(CI$3,$A13),[3]Sheet4!$B$2:$E$1085,3,)=TRUE),0,VLOOKUP(CONCATENATE(CI$3,$A13),[3]Sheet4!$B$2:$E$1085,3,))</f>
        <v>146</v>
      </c>
      <c r="CJ13" s="17">
        <f>IF(ISERROR(VLOOKUP(CONCATENATE(CJ$3,$A13),[3]Sheet4!$B$2:$E$1085,3,)=TRUE),0,VLOOKUP(CONCATENATE(CJ$3,$A13),[3]Sheet4!$B$2:$E$1085,3,))</f>
        <v>195</v>
      </c>
      <c r="CK13" s="17">
        <f>IF(ISERROR(VLOOKUP(CONCATENATE(CK$3,$A13),[3]Sheet4!$B$2:$E$1085,3,)=TRUE),0,VLOOKUP(CONCATENATE(CK$3,$A13),[3]Sheet4!$B$2:$E$1085,3,))</f>
        <v>49</v>
      </c>
      <c r="CL13" s="17">
        <f>IF(ISERROR(VLOOKUP(CONCATENATE(CL$3,$A13),[3]Sheet4!$B$2:$E$1085,3,)=TRUE),0,VLOOKUP(CONCATENATE(CL$3,$A13),[3]Sheet4!$B$2:$E$1085,3,))</f>
        <v>243</v>
      </c>
      <c r="CM13" s="17">
        <f>IF(ISERROR(VLOOKUP(CONCATENATE(CM$3,$A13),[3]Sheet4!$B$2:$E$1085,3,)=TRUE),0,VLOOKUP(CONCATENATE(CM$3,$A13),[3]Sheet4!$B$2:$E$1085,3,))</f>
        <v>438</v>
      </c>
      <c r="CN13" s="17">
        <f>IF(ISERROR(VLOOKUP(CONCATENATE(CN$3,$A13),[3]Sheet4!$B$2:$E$1085,3,)=TRUE),0,VLOOKUP(CONCATENATE(CN$3,$A13),[3]Sheet4!$B$2:$E$1085,3,))</f>
        <v>98</v>
      </c>
      <c r="CO13" s="17">
        <f>IF(ISERROR(VLOOKUP(CONCATENATE(CO$3,$A13),[3]Sheet4!$B$2:$E$1085,3,)=TRUE),0,VLOOKUP(CONCATENATE(CO$3,$A13),[3]Sheet4!$B$2:$E$1085,3,))</f>
        <v>438</v>
      </c>
      <c r="CP13" s="17">
        <f>IF(ISERROR(VLOOKUP(CONCATENATE(CP$3,$A13),[3]Sheet4!$B$2:$E$1085,3,)=TRUE),0,VLOOKUP(CONCATENATE(CP$3,$A13),[3]Sheet4!$B$2:$E$1085,3,))</f>
        <v>243</v>
      </c>
      <c r="CQ13" s="17">
        <f>IF(ISERROR(VLOOKUP(CONCATENATE(CQ$3,$A13),[3]Sheet4!$B$2:$E$1085,3,)=TRUE),0,VLOOKUP(CONCATENATE(CQ$3,$A13),[3]Sheet4!$B$2:$E$1085,3,))</f>
        <v>195</v>
      </c>
      <c r="CR13" s="17">
        <f>IF(ISERROR(VLOOKUP(CONCATENATE(CR$3,$A13),[3]Sheet4!$B$2:$E$1085,3,)=TRUE),0,VLOOKUP(CONCATENATE(CR$3,$A13),[3]Sheet4!$B$2:$E$1085,3,))</f>
        <v>98</v>
      </c>
      <c r="CS13" s="17">
        <f>IF(ISERROR(VLOOKUP(CONCATENATE(CS$3,$A13),[3]Sheet4!$B$2:$E$1085,3,)=TRUE),0,VLOOKUP(CONCATENATE(CS$3,$A13),[3]Sheet4!$B$2:$E$1085,3,))</f>
        <v>0</v>
      </c>
      <c r="CT13" s="17">
        <f>IF(ISERROR(VLOOKUP(CONCATENATE(CT$3,$A13),[3]Sheet4!$B$2:$E$1085,3,)=TRUE),0,VLOOKUP(CONCATENATE(CT$3,$A13),[3]Sheet4!$B$2:$E$1085,3,))</f>
        <v>195</v>
      </c>
      <c r="CU13" s="17">
        <f>IF(ISERROR(VLOOKUP(CONCATENATE(CU$3,$A13),[3]Sheet4!$B$2:$E$1085,3,)=TRUE),0,VLOOKUP(CONCATENATE(CU$3,$A13),[3]Sheet4!$B$2:$E$1085,3,))</f>
        <v>146</v>
      </c>
      <c r="CV13" s="17">
        <f>IF(ISERROR(VLOOKUP(CONCATENATE(CV$3,$A13),[3]Sheet4!$B$2:$E$1085,3,)=TRUE),0,VLOOKUP(CONCATENATE(CV$3,$A13),[3]Sheet4!$B$2:$E$1085,3,))</f>
        <v>487</v>
      </c>
      <c r="CW13" s="17">
        <f>IF(ISERROR(VLOOKUP(CONCATENATE(CW$3,$A13),[3]Sheet4!$B$2:$E$1085,3,)=TRUE),0,VLOOKUP(CONCATENATE(CW$3,$A13),[3]Sheet4!$B$2:$E$1085,3,))</f>
        <v>682</v>
      </c>
      <c r="CX13" s="17">
        <f>IF(ISERROR(VLOOKUP(CONCATENATE(CX$3,$A13),[3]Sheet4!$B$2:$E$1085,3,)=TRUE),0,VLOOKUP(CONCATENATE(CX$3,$A13),[3]Sheet4!$B$2:$E$1085,3,))</f>
        <v>9492</v>
      </c>
      <c r="CY13" s="17">
        <f>IF(ISERROR(VLOOKUP(CONCATENATE(CY$3,$A13),[3]Sheet4!$B$2:$E$1085,3,)=TRUE),0,VLOOKUP(CONCATENATE(CY$3,$A13),[3]Sheet4!$B$2:$E$1085,3,))</f>
        <v>49</v>
      </c>
      <c r="CZ13" s="17">
        <f>IF(ISERROR(VLOOKUP(CONCATENATE(CZ$3,$A13),[3]Sheet4!$B$2:$E$1085,3,)=TRUE),0,VLOOKUP(CONCATENATE(CZ$3,$A13),[3]Sheet4!$B$2:$E$1085,3,))</f>
        <v>146</v>
      </c>
      <c r="DA13" s="17">
        <f>IF(ISERROR(VLOOKUP(CONCATENATE(DA$3,$A13),[3]Sheet4!$B$2:$E$1085,3,)=TRUE),0,VLOOKUP(CONCATENATE(DA$3,$A13),[3]Sheet4!$B$2:$E$1085,3,))</f>
        <v>1168</v>
      </c>
    </row>
    <row r="14" spans="1:105">
      <c r="A14" s="131">
        <v>1020006</v>
      </c>
      <c r="B14" s="131" t="s">
        <v>7</v>
      </c>
      <c r="C14" s="132">
        <v>15002778</v>
      </c>
      <c r="D14" s="21">
        <v>11250824</v>
      </c>
      <c r="E14" s="132">
        <f t="shared" si="0"/>
        <v>11250824</v>
      </c>
      <c r="F14" s="21">
        <f t="shared" si="1"/>
        <v>0</v>
      </c>
      <c r="G14" s="21">
        <f t="shared" si="4"/>
        <v>11847117.672</v>
      </c>
      <c r="H14" s="21">
        <f t="shared" si="5"/>
        <v>12498709.143960001</v>
      </c>
      <c r="I14" s="21">
        <f t="shared" si="6"/>
        <v>329585</v>
      </c>
      <c r="J14" s="21">
        <f t="shared" si="7"/>
        <v>109552</v>
      </c>
      <c r="K14" s="21">
        <f t="shared" si="8"/>
        <v>443232</v>
      </c>
      <c r="L14" s="21">
        <f t="shared" si="9"/>
        <v>2789676</v>
      </c>
      <c r="M14" s="21">
        <f t="shared" si="10"/>
        <v>2620720</v>
      </c>
      <c r="N14" s="21">
        <f t="shared" si="2"/>
        <v>904721</v>
      </c>
      <c r="O14" s="21">
        <f t="shared" si="11"/>
        <v>843360</v>
      </c>
      <c r="P14" s="21">
        <f t="shared" si="3"/>
        <v>3209978</v>
      </c>
      <c r="Q14" s="17">
        <f>IF(ISERROR(VLOOKUP(CONCATENATE(Q$3,$A14),[3]Sheet4!$B$2:$E$1085,3,)=TRUE),0,VLOOKUP(CONCATENATE(Q$3,$A14),[3]Sheet4!$B$2:$E$1085,3,))</f>
        <v>112486</v>
      </c>
      <c r="R14" s="17">
        <f>IF(ISERROR(VLOOKUP(CONCATENATE(R$3,$A14),[3]Sheet4!$B$2:$E$1085,3,)=TRUE),0,VLOOKUP(CONCATENATE(R$3,$A14),[3]Sheet4!$B$2:$E$1085,3,))</f>
        <v>128974</v>
      </c>
      <c r="S14" s="17">
        <f>IF(ISERROR(VLOOKUP(CONCATENATE(S$3,$A14),[3]Sheet4!$B$2:$E$1085,3,)=TRUE),0,VLOOKUP(CONCATENATE(S$3,$A14),[3]Sheet4!$B$2:$E$1085,3,))</f>
        <v>0</v>
      </c>
      <c r="T14" s="17">
        <f>IF(ISERROR(VLOOKUP(CONCATENATE(T$3,$A14),[3]Sheet4!$B$2:$E$1085,3,)=TRUE),0,VLOOKUP(CONCATENATE(T$3,$A14),[3]Sheet4!$B$2:$E$1085,3,))</f>
        <v>0</v>
      </c>
      <c r="U14" s="17">
        <f>IF(ISERROR(VLOOKUP(CONCATENATE(U$3,$A14),[3]Sheet4!$B$2:$E$1085,3,)=TRUE),0,VLOOKUP(CONCATENATE(U$3,$A14),[3]Sheet4!$B$2:$E$1085,3,))</f>
        <v>0</v>
      </c>
      <c r="V14" s="17">
        <f>IF(ISERROR(VLOOKUP(CONCATENATE(V$3,$A14),[3]Sheet4!$B$2:$E$1085,3,)=TRUE),0,VLOOKUP(CONCATENATE(V$3,$A14),[3]Sheet4!$B$2:$E$1085,3,))</f>
        <v>0</v>
      </c>
      <c r="W14" s="17">
        <f>IF(ISERROR(VLOOKUP(CONCATENATE(W$3,$A14),[3]Sheet4!$B$2:$E$1085,3,)=TRUE),0,VLOOKUP(CONCATENATE(W$3,$A14),[3]Sheet4!$B$2:$E$1085,3,))</f>
        <v>0</v>
      </c>
      <c r="X14" s="17">
        <f>IF(ISERROR(VLOOKUP(CONCATENATE(X$3,$A14),[3]Sheet4!$B$2:$E$1085,3,)=TRUE),0,VLOOKUP(CONCATENATE(X$3,$A14),[3]Sheet4!$B$2:$E$1085,3,))</f>
        <v>0</v>
      </c>
      <c r="Y14" s="17">
        <f>IF(ISERROR(VLOOKUP(CONCATENATE(Y$3,$A14),[3]Sheet4!$B$2:$E$1085,3,)=TRUE),0,VLOOKUP(CONCATENATE(Y$3,$A14),[3]Sheet4!$B$2:$E$1085,3,))</f>
        <v>0</v>
      </c>
      <c r="Z14" s="17">
        <f>IF(ISERROR(VLOOKUP(CONCATENATE(Z$3,$A14),[3]Sheet4!$B$2:$E$1085,3,)=TRUE),0,VLOOKUP(CONCATENATE(Z$3,$A14),[3]Sheet4!$B$2:$E$1085,3,))</f>
        <v>0</v>
      </c>
      <c r="AA14" s="17">
        <f>IF(ISERROR(VLOOKUP(CONCATENATE(AA$3,$A14),[3]Sheet4!$B$2:$E$1085,3,)=TRUE),0,VLOOKUP(CONCATENATE(AA$3,$A14),[3]Sheet4!$B$2:$E$1085,3,))</f>
        <v>0</v>
      </c>
      <c r="AB14" s="17">
        <f>IF(ISERROR(VLOOKUP(CONCATENATE(AB$3,$A14),[3]Sheet4!$B$2:$E$1085,3,)=TRUE),0,VLOOKUP(CONCATENATE(AB$3,$A14),[3]Sheet4!$B$2:$E$1085,3,))</f>
        <v>0</v>
      </c>
      <c r="AC14" s="17">
        <f>IF(ISERROR(VLOOKUP(CONCATENATE(AC$3,$A14),[3]Sheet4!$B$2:$E$1085,3,)=TRUE),0,VLOOKUP(CONCATENATE(AC$3,$A14),[3]Sheet4!$B$2:$E$1085,3,))</f>
        <v>88125</v>
      </c>
      <c r="AD14" s="17">
        <f>IF(ISERROR(VLOOKUP(CONCATENATE(AD$3,$A14),[3]Sheet4!$B$2:$E$1085,3,)=TRUE),0,VLOOKUP(CONCATENATE(AD$3,$A14),[3]Sheet4!$B$2:$E$1085,3,))</f>
        <v>0</v>
      </c>
      <c r="AE14" s="17">
        <f>IF(ISERROR(VLOOKUP(CONCATENATE(AE$3,$A14),[3]Sheet4!$B$2:$E$1085,3,)=TRUE),0,VLOOKUP(CONCATENATE(AE$3,$A14),[3]Sheet4!$B$2:$E$1085,3,))</f>
        <v>12401</v>
      </c>
      <c r="AF14" s="17">
        <f>IF(ISERROR(VLOOKUP(CONCATENATE(AF$3,$A14),[3]Sheet4!$B$2:$E$1085,3,)=TRUE),0,VLOOKUP(CONCATENATE(AF$3,$A14),[3]Sheet4!$B$2:$E$1085,3,))</f>
        <v>0</v>
      </c>
      <c r="AG14" s="17">
        <f>IF(ISERROR(VLOOKUP(CONCATENATE(AG$3,$A14),[3]Sheet4!$B$2:$E$1085,3,)=TRUE),0,VLOOKUP(CONCATENATE(AG$3,$A14),[3]Sheet4!$B$2:$E$1085,3,))</f>
        <v>25183</v>
      </c>
      <c r="AH14" s="17">
        <f>IF(ISERROR(VLOOKUP(CONCATENATE(AH$3,$A14),[3]Sheet4!$B$2:$E$1085,3,)=TRUE),0,VLOOKUP(CONCATENATE(AH$3,$A14),[3]Sheet4!$B$2:$E$1085,3,))</f>
        <v>23974</v>
      </c>
      <c r="AI14" s="17">
        <f>IF(ISERROR(VLOOKUP(CONCATENATE(AI$3,$A14),[3]Sheet4!$B$2:$E$1085,3,)=TRUE),0,VLOOKUP(CONCATENATE(AI$3,$A14),[3]Sheet4!$B$2:$E$1085,3,))</f>
        <v>22811</v>
      </c>
      <c r="AJ14" s="17">
        <f>IF(ISERROR(VLOOKUP(CONCATENATE(AJ$3,$A14),[3]Sheet4!$B$2:$E$1085,3,)=TRUE),0,VLOOKUP(CONCATENATE(AJ$3,$A14),[3]Sheet4!$B$2:$E$1085,3,))</f>
        <v>25183</v>
      </c>
      <c r="AK14" s="17">
        <f>IF(ISERROR(VLOOKUP(CONCATENATE(AK$3,$A14),[3]Sheet4!$B$2:$E$1085,3,)=TRUE),0,VLOOKUP(CONCATENATE(AK$3,$A14),[3]Sheet4!$B$2:$E$1085,3,))</f>
        <v>15878</v>
      </c>
      <c r="AL14" s="17">
        <f>IF(ISERROR(VLOOKUP(CONCATENATE(AL$3,$A14),[3]Sheet4!$B$2:$E$1085,3,)=TRUE),0,VLOOKUP(CONCATENATE(AL$3,$A14),[3]Sheet4!$B$2:$E$1085,3,))</f>
        <v>290478</v>
      </c>
      <c r="AM14" s="17">
        <f>IF(ISERROR(VLOOKUP(CONCATENATE(AM$3,$A14),[3]Sheet4!$B$2:$E$1085,3,)=TRUE),0,VLOOKUP(CONCATENATE(AM$3,$A14),[3]Sheet4!$B$2:$E$1085,3,))</f>
        <v>136876</v>
      </c>
      <c r="AN14" s="17">
        <f>IF(ISERROR(VLOOKUP(CONCATENATE(AN$3,$A14),[3]Sheet4!$B$2:$E$1085,3,)=TRUE),0,VLOOKUP(CONCATENATE(AN$3,$A14),[3]Sheet4!$B$2:$E$1085,3,))</f>
        <v>34070</v>
      </c>
      <c r="AO14" s="17">
        <f>IF(ISERROR(VLOOKUP(CONCATENATE(AO$3,$A14),[3]Sheet4!$B$2:$E$1085,3,)=TRUE),0,VLOOKUP(CONCATENATE(AO$3,$A14),[3]Sheet4!$B$2:$E$1085,3,))</f>
        <v>254224</v>
      </c>
      <c r="AP14" s="17">
        <f>IF(ISERROR(VLOOKUP(CONCATENATE(AP$3,$A14),[3]Sheet4!$B$2:$E$1085,3,)=TRUE),0,VLOOKUP(CONCATENATE(AP$3,$A14),[3]Sheet4!$B$2:$E$1085,3,))</f>
        <v>66761</v>
      </c>
      <c r="AQ14" s="17">
        <f>IF(ISERROR(VLOOKUP(CONCATENATE(AQ$3,$A14),[3]Sheet4!$B$2:$E$1085,3,)=TRUE),0,VLOOKUP(CONCATENATE(AQ$3,$A14),[3]Sheet4!$B$2:$E$1085,3,))</f>
        <v>48233</v>
      </c>
      <c r="AR14" s="17">
        <f>IF(ISERROR(VLOOKUP(CONCATENATE(AR$3,$A14),[3]Sheet4!$B$2:$E$1085,3,)=TRUE),0,VLOOKUP(CONCATENATE(AR$3,$A14),[3]Sheet4!$B$2:$E$1085,3,))</f>
        <v>49156</v>
      </c>
      <c r="AS14" s="17">
        <f>IF(ISERROR(VLOOKUP(CONCATENATE(AS$3,$A14),[3]Sheet4!$B$2:$E$1085,3,)=TRUE),0,VLOOKUP(CONCATENATE(AS$3,$A14),[3]Sheet4!$B$2:$E$1085,3,))</f>
        <v>246687</v>
      </c>
      <c r="AT14" s="17">
        <f>IF(ISERROR(VLOOKUP(CONCATENATE(AT$3,$A14),[3]Sheet4!$B$2:$E$1085,3,)=TRUE),0,VLOOKUP(CONCATENATE(AT$3,$A14),[3]Sheet4!$B$2:$E$1085,3,))</f>
        <v>1027123</v>
      </c>
      <c r="AU14" s="17">
        <f>IF(ISERROR(VLOOKUP(CONCATENATE(AU$3,$A14),[3]Sheet4!$B$2:$E$1085,3,)=TRUE),0,VLOOKUP(CONCATENATE(AU$3,$A14),[3]Sheet4!$B$2:$E$1085,3,))</f>
        <v>0</v>
      </c>
      <c r="AV14" s="17">
        <f>IF(ISERROR(VLOOKUP(CONCATENATE(AV$3,$A14),[3]Sheet4!$B$2:$E$1085,3,)=TRUE),0,VLOOKUP(CONCATENATE(AV$3,$A14),[3]Sheet4!$B$2:$E$1085,3,))</f>
        <v>0</v>
      </c>
      <c r="AW14" s="17">
        <f>IF(ISERROR(VLOOKUP(CONCATENATE(AW$3,$A14),[3]Sheet4!$B$2:$E$1085,3,)=TRUE),0,VLOOKUP(CONCATENATE(AW$3,$A14),[3]Sheet4!$B$2:$E$1085,3,))</f>
        <v>212846</v>
      </c>
      <c r="AX14" s="17">
        <f>IF(ISERROR(VLOOKUP(CONCATENATE(AX$3,$A14),[3]Sheet4!$B$2:$E$1085,3,)=TRUE),0,VLOOKUP(CONCATENATE(AX$3,$A14),[3]Sheet4!$B$2:$E$1085,3,))</f>
        <v>0</v>
      </c>
      <c r="AY14" s="17">
        <f>IF(ISERROR(VLOOKUP(CONCATENATE(AY$3,$A14),[3]Sheet4!$B$2:$E$1085,3,)=TRUE),0,VLOOKUP(CONCATENATE(AY$3,$A14),[3]Sheet4!$B$2:$E$1085,3,))</f>
        <v>66266</v>
      </c>
      <c r="AZ14" s="17">
        <f>IF(ISERROR(VLOOKUP(CONCATENATE(AZ$3,$A14),[3]Sheet4!$B$2:$E$1085,3,)=TRUE),0,VLOOKUP(CONCATENATE(AZ$3,$A14),[3]Sheet4!$B$2:$E$1085,3,))</f>
        <v>127988</v>
      </c>
      <c r="BA14" s="17">
        <f>IF(ISERROR(VLOOKUP(CONCATENATE(BA$3,$A14),[3]Sheet4!$B$2:$E$1085,3,)=TRUE),0,VLOOKUP(CONCATENATE(BA$3,$A14),[3]Sheet4!$B$2:$E$1085,3,))</f>
        <v>0</v>
      </c>
      <c r="BB14" s="17">
        <f>IF(ISERROR(VLOOKUP(CONCATENATE(BB$3,$A14),[3]Sheet4!$B$2:$E$1085,3,)=TRUE),0,VLOOKUP(CONCATENATE(BB$3,$A14),[3]Sheet4!$B$2:$E$1085,3,))</f>
        <v>0</v>
      </c>
      <c r="BC14" s="17">
        <f>IF(ISERROR(VLOOKUP(CONCATENATE(BC$3,$A14),[3]Sheet4!$B$2:$E$1085,3,)=TRUE),0,VLOOKUP(CONCATENATE(BC$3,$A14),[3]Sheet4!$B$2:$E$1085,3,))</f>
        <v>0</v>
      </c>
      <c r="BD14" s="17">
        <f>IF(ISERROR(VLOOKUP(CONCATENATE(BD$3,$A14),[3]Sheet4!$B$2:$E$1085,3,)=TRUE),0,VLOOKUP(CONCATENATE(BD$3,$A14),[3]Sheet4!$B$2:$E$1085,3,))</f>
        <v>0</v>
      </c>
      <c r="BE14" s="17">
        <f>IF(ISERROR(VLOOKUP(CONCATENATE(BE$3,$A14),[3]Sheet4!$B$2:$E$1085,3,)=TRUE),0,VLOOKUP(CONCATENATE(BE$3,$A14),[3]Sheet4!$B$2:$E$1085,3,))</f>
        <v>0</v>
      </c>
      <c r="BF14" s="17">
        <f>IF(ISERROR(VLOOKUP(CONCATENATE(BF$3,$A14),[3]Sheet4!$B$2:$E$1085,3,)=TRUE),0,VLOOKUP(CONCATENATE(BF$3,$A14),[3]Sheet4!$B$2:$E$1085,3,))</f>
        <v>0</v>
      </c>
      <c r="BG14" s="17">
        <f>IF(ISERROR(VLOOKUP(CONCATENATE(BG$3,$A14),[3]Sheet4!$B$2:$E$1085,3,)=TRUE),0,VLOOKUP(CONCATENATE(BG$3,$A14),[3]Sheet4!$B$2:$E$1085,3,))</f>
        <v>65897</v>
      </c>
      <c r="BH14" s="17">
        <f>IF(ISERROR(VLOOKUP(CONCATENATE(BH$3,$A14),[3]Sheet4!$B$2:$E$1085,3,)=TRUE),0,VLOOKUP(CONCATENATE(BH$3,$A14),[3]Sheet4!$B$2:$E$1085,3,))</f>
        <v>0</v>
      </c>
      <c r="BI14" s="17">
        <f>IF(ISERROR(VLOOKUP(CONCATENATE(BI$3,$A14),[3]Sheet4!$B$2:$E$1085,3,)=TRUE),0,VLOOKUP(CONCATENATE(BI$3,$A14),[3]Sheet4!$B$2:$E$1085,3,))</f>
        <v>277454</v>
      </c>
      <c r="BJ14" s="17">
        <f>IF(ISERROR(VLOOKUP(CONCATENATE(BJ$3,$A14),[3]Sheet4!$B$2:$E$1085,3,)=TRUE),0,VLOOKUP(CONCATENATE(BJ$3,$A14),[3]Sheet4!$B$2:$E$1085,3,))</f>
        <v>0</v>
      </c>
      <c r="BK14" s="17">
        <f>IF(ISERROR(VLOOKUP(CONCATENATE(BK$3,$A14),[3]Sheet4!$B$2:$E$1085,3,)=TRUE),0,VLOOKUP(CONCATENATE(BK$3,$A14),[3]Sheet4!$B$2:$E$1085,3,))</f>
        <v>262326</v>
      </c>
      <c r="BL14" s="17">
        <f>IF(ISERROR(VLOOKUP(CONCATENATE(BL$3,$A14),[3]Sheet4!$B$2:$E$1085,3,)=TRUE),0,VLOOKUP(CONCATENATE(BL$3,$A14),[3]Sheet4!$B$2:$E$1085,3,))</f>
        <v>50645</v>
      </c>
      <c r="BM14" s="17">
        <f>IF(ISERROR(VLOOKUP(CONCATENATE(BM$3,$A14),[3]Sheet4!$B$2:$E$1085,3,)=TRUE),0,VLOOKUP(CONCATENATE(BM$3,$A14),[3]Sheet4!$B$2:$E$1085,3,))</f>
        <v>27123</v>
      </c>
      <c r="BN14" s="17">
        <f>IF(ISERROR(VLOOKUP(CONCATENATE(BN$3,$A14),[3]Sheet4!$B$2:$E$1085,3,)=TRUE),0,VLOOKUP(CONCATENATE(BN$3,$A14),[3]Sheet4!$B$2:$E$1085,3,))</f>
        <v>0</v>
      </c>
      <c r="BO14" s="17">
        <f>IF(ISERROR(VLOOKUP(CONCATENATE(BO$3,$A14),[3]Sheet4!$B$2:$E$1085,3,)=TRUE),0,VLOOKUP(CONCATENATE(BO$3,$A14),[3]Sheet4!$B$2:$E$1085,3,))</f>
        <v>121400</v>
      </c>
      <c r="BP14" s="17">
        <f>IF(ISERROR(VLOOKUP(CONCATENATE(BP$3,$A14),[3]Sheet4!$B$2:$E$1085,3,)=TRUE),0,VLOOKUP(CONCATENATE(BP$3,$A14),[3]Sheet4!$B$2:$E$1085,3,))</f>
        <v>0</v>
      </c>
      <c r="BQ14" s="17">
        <f>IF(ISERROR(VLOOKUP(CONCATENATE(BQ$3,$A14),[3]Sheet4!$B$2:$E$1085,3,)=TRUE),0,VLOOKUP(CONCATENATE(BQ$3,$A14),[3]Sheet4!$B$2:$E$1085,3,))</f>
        <v>68346</v>
      </c>
      <c r="BR14" s="17">
        <f>IF(ISERROR(VLOOKUP(CONCATENATE(BR$3,$A14),[3]Sheet4!$B$2:$E$1085,3,)=TRUE),0,VLOOKUP(CONCATENATE(BR$3,$A14),[3]Sheet4!$B$2:$E$1085,3,))</f>
        <v>26695</v>
      </c>
      <c r="BS14" s="17">
        <f>IF(ISERROR(VLOOKUP(CONCATENATE(BS$3,$A14),[3]Sheet4!$B$2:$E$1085,3,)=TRUE),0,VLOOKUP(CONCATENATE(BS$3,$A14),[3]Sheet4!$B$2:$E$1085,3,))</f>
        <v>27123</v>
      </c>
      <c r="BT14" s="17">
        <f>IF(ISERROR(VLOOKUP(CONCATENATE(BT$3,$A14),[3]Sheet4!$B$2:$E$1085,3,)=TRUE),0,VLOOKUP(CONCATENATE(BT$3,$A14),[3]Sheet4!$B$2:$E$1085,3,))</f>
        <v>76499</v>
      </c>
      <c r="BU14" s="17">
        <f>IF(ISERROR(VLOOKUP(CONCATENATE(BU$3,$A14),[3]Sheet4!$B$2:$E$1085,3,)=TRUE),0,VLOOKUP(CONCATENATE(BU$3,$A14),[3]Sheet4!$B$2:$E$1085,3,))</f>
        <v>27123</v>
      </c>
      <c r="BV14" s="17">
        <f>IF(ISERROR(VLOOKUP(CONCATENATE(BV$3,$A14),[3]Sheet4!$B$2:$E$1085,3,)=TRUE),0,VLOOKUP(CONCATENATE(BV$3,$A14),[3]Sheet4!$B$2:$E$1085,3,))</f>
        <v>55491</v>
      </c>
      <c r="BW14" s="17">
        <f>IF(ISERROR(VLOOKUP(CONCATENATE(BW$3,$A14),[3]Sheet4!$B$2:$E$1085,3,)=TRUE),0,VLOOKUP(CONCATENATE(BW$3,$A14),[3]Sheet4!$B$2:$E$1085,3,))</f>
        <v>443670</v>
      </c>
      <c r="BX14" s="17">
        <f>IF(ISERROR(VLOOKUP(CONCATENATE(BX$3,$A14),[3]Sheet4!$B$2:$E$1085,3,)=TRUE),0,VLOOKUP(CONCATENATE(BX$3,$A14),[3]Sheet4!$B$2:$E$1085,3,))</f>
        <v>562027</v>
      </c>
      <c r="BY14" s="17">
        <f>IF(ISERROR(VLOOKUP(CONCATENATE(BY$3,$A14),[3]Sheet4!$B$2:$E$1085,3,)=TRUE),0,VLOOKUP(CONCATENATE(BY$3,$A14),[3]Sheet4!$B$2:$E$1085,3,))</f>
        <v>550452</v>
      </c>
      <c r="BZ14" s="17">
        <f>IF(ISERROR(VLOOKUP(CONCATENATE(BZ$3,$A14),[3]Sheet4!$B$2:$E$1085,3,)=TRUE),0,VLOOKUP(CONCATENATE(BZ$3,$A14),[3]Sheet4!$B$2:$E$1085,3,))</f>
        <v>354512</v>
      </c>
      <c r="CA14" s="17">
        <f>IF(ISERROR(VLOOKUP(CONCATENATE(CA$3,$A14),[3]Sheet4!$B$2:$E$1085,3,)=TRUE),0,VLOOKUP(CONCATENATE(CA$3,$A14),[3]Sheet4!$B$2:$E$1085,3,))</f>
        <v>280259</v>
      </c>
      <c r="CB14" s="17">
        <f>IF(ISERROR(VLOOKUP(CONCATENATE(CB$3,$A14),[3]Sheet4!$B$2:$E$1085,3,)=TRUE),0,VLOOKUP(CONCATENATE(CB$3,$A14),[3]Sheet4!$B$2:$E$1085,3,))</f>
        <v>43515</v>
      </c>
      <c r="CC14" s="17">
        <f>IF(ISERROR(VLOOKUP(CONCATENATE(CC$3,$A14),[3]Sheet4!$B$2:$E$1085,3,)=TRUE),0,VLOOKUP(CONCATENATE(CC$3,$A14),[3]Sheet4!$B$2:$E$1085,3,))</f>
        <v>438885</v>
      </c>
      <c r="CD14" s="17">
        <f>IF(ISERROR(VLOOKUP(CONCATENATE(CD$3,$A14),[3]Sheet4!$B$2:$E$1085,3,)=TRUE),0,VLOOKUP(CONCATENATE(CD$3,$A14),[3]Sheet4!$B$2:$E$1085,3,))</f>
        <v>60335</v>
      </c>
      <c r="CE14" s="17">
        <f>IF(ISERROR(VLOOKUP(CONCATENATE(CE$3,$A14),[3]Sheet4!$B$2:$E$1085,3,)=TRUE),0,VLOOKUP(CONCATENATE(CE$3,$A14),[3]Sheet4!$B$2:$E$1085,3,))</f>
        <v>0</v>
      </c>
      <c r="CF14" s="17">
        <f>IF(ISERROR(VLOOKUP(CONCATENATE(CF$3,$A14),[3]Sheet4!$B$2:$E$1085,3,)=TRUE),0,VLOOKUP(CONCATENATE(CF$3,$A14),[3]Sheet4!$B$2:$E$1085,3,))</f>
        <v>83167</v>
      </c>
      <c r="CG14" s="17">
        <f>IF(ISERROR(VLOOKUP(CONCATENATE(CG$3,$A14),[3]Sheet4!$B$2:$E$1085,3,)=TRUE),0,VLOOKUP(CONCATENATE(CG$3,$A14),[3]Sheet4!$B$2:$E$1085,3,))</f>
        <v>278819</v>
      </c>
      <c r="CH14" s="17">
        <f>IF(ISERROR(VLOOKUP(CONCATENATE(CH$3,$A14),[3]Sheet4!$B$2:$E$1085,3,)=TRUE),0,VLOOKUP(CONCATENATE(CH$3,$A14),[3]Sheet4!$B$2:$E$1085,3,))</f>
        <v>0</v>
      </c>
      <c r="CI14" s="17">
        <f>IF(ISERROR(VLOOKUP(CONCATENATE(CI$3,$A14),[3]Sheet4!$B$2:$E$1085,3,)=TRUE),0,VLOOKUP(CONCATENATE(CI$3,$A14),[3]Sheet4!$B$2:$E$1085,3,))</f>
        <v>48122</v>
      </c>
      <c r="CJ14" s="17">
        <f>IF(ISERROR(VLOOKUP(CONCATENATE(CJ$3,$A14),[3]Sheet4!$B$2:$E$1085,3,)=TRUE),0,VLOOKUP(CONCATENATE(CJ$3,$A14),[3]Sheet4!$B$2:$E$1085,3,))</f>
        <v>80955</v>
      </c>
      <c r="CK14" s="17">
        <f>IF(ISERROR(VLOOKUP(CONCATENATE(CK$3,$A14),[3]Sheet4!$B$2:$E$1085,3,)=TRUE),0,VLOOKUP(CONCATENATE(CK$3,$A14),[3]Sheet4!$B$2:$E$1085,3,))</f>
        <v>23974</v>
      </c>
      <c r="CL14" s="17">
        <f>IF(ISERROR(VLOOKUP(CONCATENATE(CL$3,$A14),[3]Sheet4!$B$2:$E$1085,3,)=TRUE),0,VLOOKUP(CONCATENATE(CL$3,$A14),[3]Sheet4!$B$2:$E$1085,3,))</f>
        <v>115234</v>
      </c>
      <c r="CM14" s="17">
        <f>IF(ISERROR(VLOOKUP(CONCATENATE(CM$3,$A14),[3]Sheet4!$B$2:$E$1085,3,)=TRUE),0,VLOOKUP(CONCATENATE(CM$3,$A14),[3]Sheet4!$B$2:$E$1085,3,))</f>
        <v>185316</v>
      </c>
      <c r="CN14" s="17">
        <f>IF(ISERROR(VLOOKUP(CONCATENATE(CN$3,$A14),[3]Sheet4!$B$2:$E$1085,3,)=TRUE),0,VLOOKUP(CONCATENATE(CN$3,$A14),[3]Sheet4!$B$2:$E$1085,3,))</f>
        <v>48233</v>
      </c>
      <c r="CO14" s="17">
        <f>IF(ISERROR(VLOOKUP(CONCATENATE(CO$3,$A14),[3]Sheet4!$B$2:$E$1085,3,)=TRUE),0,VLOOKUP(CONCATENATE(CO$3,$A14),[3]Sheet4!$B$2:$E$1085,3,))</f>
        <v>151984</v>
      </c>
      <c r="CP14" s="17">
        <f>IF(ISERROR(VLOOKUP(CONCATENATE(CP$3,$A14),[3]Sheet4!$B$2:$E$1085,3,)=TRUE),0,VLOOKUP(CONCATENATE(CP$3,$A14),[3]Sheet4!$B$2:$E$1085,3,))</f>
        <v>54594</v>
      </c>
      <c r="CQ14" s="17">
        <f>IF(ISERROR(VLOOKUP(CONCATENATE(CQ$3,$A14),[3]Sheet4!$B$2:$E$1085,3,)=TRUE),0,VLOOKUP(CONCATENATE(CQ$3,$A14),[3]Sheet4!$B$2:$E$1085,3,))</f>
        <v>77487</v>
      </c>
      <c r="CR14" s="17">
        <f>IF(ISERROR(VLOOKUP(CONCATENATE(CR$3,$A14),[3]Sheet4!$B$2:$E$1085,3,)=TRUE),0,VLOOKUP(CONCATENATE(CR$3,$A14),[3]Sheet4!$B$2:$E$1085,3,))</f>
        <v>57461</v>
      </c>
      <c r="CS14" s="17">
        <f>IF(ISERROR(VLOOKUP(CONCATENATE(CS$3,$A14),[3]Sheet4!$B$2:$E$1085,3,)=TRUE),0,VLOOKUP(CONCATENATE(CS$3,$A14),[3]Sheet4!$B$2:$E$1085,3,))</f>
        <v>0</v>
      </c>
      <c r="CT14" s="17">
        <f>IF(ISERROR(VLOOKUP(CONCATENATE(CT$3,$A14),[3]Sheet4!$B$2:$E$1085,3,)=TRUE),0,VLOOKUP(CONCATENATE(CT$3,$A14),[3]Sheet4!$B$2:$E$1085,3,))</f>
        <v>91810</v>
      </c>
      <c r="CU14" s="17">
        <f>IF(ISERROR(VLOOKUP(CONCATENATE(CU$3,$A14),[3]Sheet4!$B$2:$E$1085,3,)=TRUE),0,VLOOKUP(CONCATENATE(CU$3,$A14),[3]Sheet4!$B$2:$E$1085,3,))</f>
        <v>66627</v>
      </c>
      <c r="CV14" s="17">
        <f>IF(ISERROR(VLOOKUP(CONCATENATE(CV$3,$A14),[3]Sheet4!$B$2:$E$1085,3,)=TRUE),0,VLOOKUP(CONCATENATE(CV$3,$A14),[3]Sheet4!$B$2:$E$1085,3,))</f>
        <v>0</v>
      </c>
      <c r="CW14" s="17">
        <f>IF(ISERROR(VLOOKUP(CONCATENATE(CW$3,$A14),[3]Sheet4!$B$2:$E$1085,3,)=TRUE),0,VLOOKUP(CONCATENATE(CW$3,$A14),[3]Sheet4!$B$2:$E$1085,3,))</f>
        <v>185337</v>
      </c>
      <c r="CX14" s="17">
        <f>IF(ISERROR(VLOOKUP(CONCATENATE(CX$3,$A14),[3]Sheet4!$B$2:$E$1085,3,)=TRUE),0,VLOOKUP(CONCATENATE(CX$3,$A14),[3]Sheet4!$B$2:$E$1085,3,))</f>
        <v>2485631</v>
      </c>
      <c r="CY14" s="17">
        <f>IF(ISERROR(VLOOKUP(CONCATENATE(CY$3,$A14),[3]Sheet4!$B$2:$E$1085,3,)=TRUE),0,VLOOKUP(CONCATENATE(CY$3,$A14),[3]Sheet4!$B$2:$E$1085,3,))</f>
        <v>30691</v>
      </c>
      <c r="CZ14" s="17">
        <f>IF(ISERROR(VLOOKUP(CONCATENATE(CZ$3,$A14),[3]Sheet4!$B$2:$E$1085,3,)=TRUE),0,VLOOKUP(CONCATENATE(CZ$3,$A14),[3]Sheet4!$B$2:$E$1085,3,))</f>
        <v>63392</v>
      </c>
      <c r="DA14" s="17">
        <f>IF(ISERROR(VLOOKUP(CONCATENATE(DA$3,$A14),[3]Sheet4!$B$2:$E$1085,3,)=TRUE),0,VLOOKUP(CONCATENATE(DA$3,$A14),[3]Sheet4!$B$2:$E$1085,3,))</f>
        <v>286490</v>
      </c>
    </row>
    <row r="15" spans="1:105">
      <c r="A15" s="131">
        <v>1020007</v>
      </c>
      <c r="B15" s="131" t="s">
        <v>8</v>
      </c>
      <c r="C15" s="132">
        <v>8856134</v>
      </c>
      <c r="D15" s="21">
        <v>10477541</v>
      </c>
      <c r="E15" s="132">
        <f t="shared" si="0"/>
        <v>10477541</v>
      </c>
      <c r="F15" s="21">
        <f t="shared" si="1"/>
        <v>0</v>
      </c>
      <c r="G15" s="21">
        <f t="shared" si="4"/>
        <v>11032850.673</v>
      </c>
      <c r="H15" s="21">
        <f t="shared" si="5"/>
        <v>11639657.460015001</v>
      </c>
      <c r="I15" s="21">
        <f t="shared" si="6"/>
        <v>6925</v>
      </c>
      <c r="J15" s="21">
        <f t="shared" si="7"/>
        <v>0</v>
      </c>
      <c r="K15" s="21">
        <f t="shared" si="8"/>
        <v>0</v>
      </c>
      <c r="L15" s="21">
        <f t="shared" si="9"/>
        <v>1281802</v>
      </c>
      <c r="M15" s="21">
        <f t="shared" si="10"/>
        <v>0</v>
      </c>
      <c r="N15" s="21">
        <f t="shared" si="2"/>
        <v>1881703</v>
      </c>
      <c r="O15" s="21">
        <f t="shared" si="11"/>
        <v>0</v>
      </c>
      <c r="P15" s="21">
        <f t="shared" si="3"/>
        <v>7307111</v>
      </c>
      <c r="Q15" s="17">
        <f>IF(ISERROR(VLOOKUP(CONCATENATE(Q$3,$A15),[3]Sheet4!$B$2:$E$1085,3,)=TRUE),0,VLOOKUP(CONCATENATE(Q$3,$A15),[3]Sheet4!$B$2:$E$1085,3,))</f>
        <v>6925</v>
      </c>
      <c r="R15" s="17">
        <f>IF(ISERROR(VLOOKUP(CONCATENATE(R$3,$A15),[3]Sheet4!$B$2:$E$1085,3,)=TRUE),0,VLOOKUP(CONCATENATE(R$3,$A15),[3]Sheet4!$B$2:$E$1085,3,))</f>
        <v>0</v>
      </c>
      <c r="S15" s="17">
        <f>IF(ISERROR(VLOOKUP(CONCATENATE(S$3,$A15),[3]Sheet4!$B$2:$E$1085,3,)=TRUE),0,VLOOKUP(CONCATENATE(S$3,$A15),[3]Sheet4!$B$2:$E$1085,3,))</f>
        <v>0</v>
      </c>
      <c r="T15" s="17">
        <f>IF(ISERROR(VLOOKUP(CONCATENATE(T$3,$A15),[3]Sheet4!$B$2:$E$1085,3,)=TRUE),0,VLOOKUP(CONCATENATE(T$3,$A15),[3]Sheet4!$B$2:$E$1085,3,))</f>
        <v>0</v>
      </c>
      <c r="U15" s="17">
        <f>IF(ISERROR(VLOOKUP(CONCATENATE(U$3,$A15),[3]Sheet4!$B$2:$E$1085,3,)=TRUE),0,VLOOKUP(CONCATENATE(U$3,$A15),[3]Sheet4!$B$2:$E$1085,3,))</f>
        <v>0</v>
      </c>
      <c r="V15" s="17">
        <f>IF(ISERROR(VLOOKUP(CONCATENATE(V$3,$A15),[3]Sheet4!$B$2:$E$1085,3,)=TRUE),0,VLOOKUP(CONCATENATE(V$3,$A15),[3]Sheet4!$B$2:$E$1085,3,))</f>
        <v>0</v>
      </c>
      <c r="W15" s="17">
        <f>IF(ISERROR(VLOOKUP(CONCATENATE(W$3,$A15),[3]Sheet4!$B$2:$E$1085,3,)=TRUE),0,VLOOKUP(CONCATENATE(W$3,$A15),[3]Sheet4!$B$2:$E$1085,3,))</f>
        <v>0</v>
      </c>
      <c r="X15" s="17">
        <f>IF(ISERROR(VLOOKUP(CONCATENATE(X$3,$A15),[3]Sheet4!$B$2:$E$1085,3,)=TRUE),0,VLOOKUP(CONCATENATE(X$3,$A15),[3]Sheet4!$B$2:$E$1085,3,))</f>
        <v>0</v>
      </c>
      <c r="Y15" s="17">
        <f>IF(ISERROR(VLOOKUP(CONCATENATE(Y$3,$A15),[3]Sheet4!$B$2:$E$1085,3,)=TRUE),0,VLOOKUP(CONCATENATE(Y$3,$A15),[3]Sheet4!$B$2:$E$1085,3,))</f>
        <v>0</v>
      </c>
      <c r="Z15" s="17">
        <f>IF(ISERROR(VLOOKUP(CONCATENATE(Z$3,$A15),[3]Sheet4!$B$2:$E$1085,3,)=TRUE),0,VLOOKUP(CONCATENATE(Z$3,$A15),[3]Sheet4!$B$2:$E$1085,3,))</f>
        <v>0</v>
      </c>
      <c r="AA15" s="17">
        <f>IF(ISERROR(VLOOKUP(CONCATENATE(AA$3,$A15),[3]Sheet4!$B$2:$E$1085,3,)=TRUE),0,VLOOKUP(CONCATENATE(AA$3,$A15),[3]Sheet4!$B$2:$E$1085,3,))</f>
        <v>0</v>
      </c>
      <c r="AB15" s="17">
        <f>IF(ISERROR(VLOOKUP(CONCATENATE(AB$3,$A15),[3]Sheet4!$B$2:$E$1085,3,)=TRUE),0,VLOOKUP(CONCATENATE(AB$3,$A15),[3]Sheet4!$B$2:$E$1085,3,))</f>
        <v>0</v>
      </c>
      <c r="AC15" s="17">
        <f>IF(ISERROR(VLOOKUP(CONCATENATE(AC$3,$A15),[3]Sheet4!$B$2:$E$1085,3,)=TRUE),0,VLOOKUP(CONCATENATE(AC$3,$A15),[3]Sheet4!$B$2:$E$1085,3,))</f>
        <v>0</v>
      </c>
      <c r="AD15" s="17">
        <f>IF(ISERROR(VLOOKUP(CONCATENATE(AD$3,$A15),[3]Sheet4!$B$2:$E$1085,3,)=TRUE),0,VLOOKUP(CONCATENATE(AD$3,$A15),[3]Sheet4!$B$2:$E$1085,3,))</f>
        <v>0</v>
      </c>
      <c r="AE15" s="17">
        <f>IF(ISERROR(VLOOKUP(CONCATENATE(AE$3,$A15),[3]Sheet4!$B$2:$E$1085,3,)=TRUE),0,VLOOKUP(CONCATENATE(AE$3,$A15),[3]Sheet4!$B$2:$E$1085,3,))</f>
        <v>0</v>
      </c>
      <c r="AF15" s="17">
        <f>IF(ISERROR(VLOOKUP(CONCATENATE(AF$3,$A15),[3]Sheet4!$B$2:$E$1085,3,)=TRUE),0,VLOOKUP(CONCATENATE(AF$3,$A15),[3]Sheet4!$B$2:$E$1085,3,))</f>
        <v>0</v>
      </c>
      <c r="AG15" s="17">
        <f>IF(ISERROR(VLOOKUP(CONCATENATE(AG$3,$A15),[3]Sheet4!$B$2:$E$1085,3,)=TRUE),0,VLOOKUP(CONCATENATE(AG$3,$A15),[3]Sheet4!$B$2:$E$1085,3,))</f>
        <v>0</v>
      </c>
      <c r="AH15" s="17">
        <f>IF(ISERROR(VLOOKUP(CONCATENATE(AH$3,$A15),[3]Sheet4!$B$2:$E$1085,3,)=TRUE),0,VLOOKUP(CONCATENATE(AH$3,$A15),[3]Sheet4!$B$2:$E$1085,3,))</f>
        <v>0</v>
      </c>
      <c r="AI15" s="17">
        <f>IF(ISERROR(VLOOKUP(CONCATENATE(AI$3,$A15),[3]Sheet4!$B$2:$E$1085,3,)=TRUE),0,VLOOKUP(CONCATENATE(AI$3,$A15),[3]Sheet4!$B$2:$E$1085,3,))</f>
        <v>0</v>
      </c>
      <c r="AJ15" s="17">
        <f>IF(ISERROR(VLOOKUP(CONCATENATE(AJ$3,$A15),[3]Sheet4!$B$2:$E$1085,3,)=TRUE),0,VLOOKUP(CONCATENATE(AJ$3,$A15),[3]Sheet4!$B$2:$E$1085,3,))</f>
        <v>0</v>
      </c>
      <c r="AK15" s="17">
        <f>IF(ISERROR(VLOOKUP(CONCATENATE(AK$3,$A15),[3]Sheet4!$B$2:$E$1085,3,)=TRUE),0,VLOOKUP(CONCATENATE(AK$3,$A15),[3]Sheet4!$B$2:$E$1085,3,))</f>
        <v>0</v>
      </c>
      <c r="AL15" s="17">
        <f>IF(ISERROR(VLOOKUP(CONCATENATE(AL$3,$A15),[3]Sheet4!$B$2:$E$1085,3,)=TRUE),0,VLOOKUP(CONCATENATE(AL$3,$A15),[3]Sheet4!$B$2:$E$1085,3,))</f>
        <v>0</v>
      </c>
      <c r="AM15" s="17">
        <f>IF(ISERROR(VLOOKUP(CONCATENATE(AM$3,$A15),[3]Sheet4!$B$2:$E$1085,3,)=TRUE),0,VLOOKUP(CONCATENATE(AM$3,$A15),[3]Sheet4!$B$2:$E$1085,3,))</f>
        <v>0</v>
      </c>
      <c r="AN15" s="17">
        <f>IF(ISERROR(VLOOKUP(CONCATENATE(AN$3,$A15),[3]Sheet4!$B$2:$E$1085,3,)=TRUE),0,VLOOKUP(CONCATENATE(AN$3,$A15),[3]Sheet4!$B$2:$E$1085,3,))</f>
        <v>0</v>
      </c>
      <c r="AO15" s="17">
        <f>IF(ISERROR(VLOOKUP(CONCATENATE(AO$3,$A15),[3]Sheet4!$B$2:$E$1085,3,)=TRUE),0,VLOOKUP(CONCATENATE(AO$3,$A15),[3]Sheet4!$B$2:$E$1085,3,))</f>
        <v>0</v>
      </c>
      <c r="AP15" s="17">
        <f>IF(ISERROR(VLOOKUP(CONCATENATE(AP$3,$A15),[3]Sheet4!$B$2:$E$1085,3,)=TRUE),0,VLOOKUP(CONCATENATE(AP$3,$A15),[3]Sheet4!$B$2:$E$1085,3,))</f>
        <v>0</v>
      </c>
      <c r="AQ15" s="17">
        <f>IF(ISERROR(VLOOKUP(CONCATENATE(AQ$3,$A15),[3]Sheet4!$B$2:$E$1085,3,)=TRUE),0,VLOOKUP(CONCATENATE(AQ$3,$A15),[3]Sheet4!$B$2:$E$1085,3,))</f>
        <v>0</v>
      </c>
      <c r="AR15" s="17">
        <f>IF(ISERROR(VLOOKUP(CONCATENATE(AR$3,$A15),[3]Sheet4!$B$2:$E$1085,3,)=TRUE),0,VLOOKUP(CONCATENATE(AR$3,$A15),[3]Sheet4!$B$2:$E$1085,3,))</f>
        <v>0</v>
      </c>
      <c r="AS15" s="17">
        <f>IF(ISERROR(VLOOKUP(CONCATENATE(AS$3,$A15),[3]Sheet4!$B$2:$E$1085,3,)=TRUE),0,VLOOKUP(CONCATENATE(AS$3,$A15),[3]Sheet4!$B$2:$E$1085,3,))</f>
        <v>68166</v>
      </c>
      <c r="AT15" s="17">
        <f>IF(ISERROR(VLOOKUP(CONCATENATE(AT$3,$A15),[3]Sheet4!$B$2:$E$1085,3,)=TRUE),0,VLOOKUP(CONCATENATE(AT$3,$A15),[3]Sheet4!$B$2:$E$1085,3,))</f>
        <v>752025</v>
      </c>
      <c r="AU15" s="17">
        <f>IF(ISERROR(VLOOKUP(CONCATENATE(AU$3,$A15),[3]Sheet4!$B$2:$E$1085,3,)=TRUE),0,VLOOKUP(CONCATENATE(AU$3,$A15),[3]Sheet4!$B$2:$E$1085,3,))</f>
        <v>0</v>
      </c>
      <c r="AV15" s="17">
        <f>IF(ISERROR(VLOOKUP(CONCATENATE(AV$3,$A15),[3]Sheet4!$B$2:$E$1085,3,)=TRUE),0,VLOOKUP(CONCATENATE(AV$3,$A15),[3]Sheet4!$B$2:$E$1085,3,))</f>
        <v>0</v>
      </c>
      <c r="AW15" s="17">
        <f>IF(ISERROR(VLOOKUP(CONCATENATE(AW$3,$A15),[3]Sheet4!$B$2:$E$1085,3,)=TRUE),0,VLOOKUP(CONCATENATE(AW$3,$A15),[3]Sheet4!$B$2:$E$1085,3,))</f>
        <v>354318</v>
      </c>
      <c r="AX15" s="17">
        <f>IF(ISERROR(VLOOKUP(CONCATENATE(AX$3,$A15),[3]Sheet4!$B$2:$E$1085,3,)=TRUE),0,VLOOKUP(CONCATENATE(AX$3,$A15),[3]Sheet4!$B$2:$E$1085,3,))</f>
        <v>0</v>
      </c>
      <c r="AY15" s="17">
        <f>IF(ISERROR(VLOOKUP(CONCATENATE(AY$3,$A15),[3]Sheet4!$B$2:$E$1085,3,)=TRUE),0,VLOOKUP(CONCATENATE(AY$3,$A15),[3]Sheet4!$B$2:$E$1085,3,))</f>
        <v>0</v>
      </c>
      <c r="AZ15" s="17">
        <f>IF(ISERROR(VLOOKUP(CONCATENATE(AZ$3,$A15),[3]Sheet4!$B$2:$E$1085,3,)=TRUE),0,VLOOKUP(CONCATENATE(AZ$3,$A15),[3]Sheet4!$B$2:$E$1085,3,))</f>
        <v>107293</v>
      </c>
      <c r="BA15" s="17">
        <f>IF(ISERROR(VLOOKUP(CONCATENATE(BA$3,$A15),[3]Sheet4!$B$2:$E$1085,3,)=TRUE),0,VLOOKUP(CONCATENATE(BA$3,$A15),[3]Sheet4!$B$2:$E$1085,3,))</f>
        <v>0</v>
      </c>
      <c r="BB15" s="17">
        <f>IF(ISERROR(VLOOKUP(CONCATENATE(BB$3,$A15),[3]Sheet4!$B$2:$E$1085,3,)=TRUE),0,VLOOKUP(CONCATENATE(BB$3,$A15),[3]Sheet4!$B$2:$E$1085,3,))</f>
        <v>0</v>
      </c>
      <c r="BC15" s="17">
        <f>IF(ISERROR(VLOOKUP(CONCATENATE(BC$3,$A15),[3]Sheet4!$B$2:$E$1085,3,)=TRUE),0,VLOOKUP(CONCATENATE(BC$3,$A15),[3]Sheet4!$B$2:$E$1085,3,))</f>
        <v>0</v>
      </c>
      <c r="BD15" s="17">
        <f>IF(ISERROR(VLOOKUP(CONCATENATE(BD$3,$A15),[3]Sheet4!$B$2:$E$1085,3,)=TRUE),0,VLOOKUP(CONCATENATE(BD$3,$A15),[3]Sheet4!$B$2:$E$1085,3,))</f>
        <v>0</v>
      </c>
      <c r="BE15" s="17">
        <f>IF(ISERROR(VLOOKUP(CONCATENATE(BE$3,$A15),[3]Sheet4!$B$2:$E$1085,3,)=TRUE),0,VLOOKUP(CONCATENATE(BE$3,$A15),[3]Sheet4!$B$2:$E$1085,3,))</f>
        <v>0</v>
      </c>
      <c r="BF15" s="17">
        <f>IF(ISERROR(VLOOKUP(CONCATENATE(BF$3,$A15),[3]Sheet4!$B$2:$E$1085,3,)=TRUE),0,VLOOKUP(CONCATENATE(BF$3,$A15),[3]Sheet4!$B$2:$E$1085,3,))</f>
        <v>0</v>
      </c>
      <c r="BG15" s="17">
        <f>IF(ISERROR(VLOOKUP(CONCATENATE(BG$3,$A15),[3]Sheet4!$B$2:$E$1085,3,)=TRUE),0,VLOOKUP(CONCATENATE(BG$3,$A15),[3]Sheet4!$B$2:$E$1085,3,))</f>
        <v>0</v>
      </c>
      <c r="BH15" s="17">
        <f>IF(ISERROR(VLOOKUP(CONCATENATE(BH$3,$A15),[3]Sheet4!$B$2:$E$1085,3,)=TRUE),0,VLOOKUP(CONCATENATE(BH$3,$A15),[3]Sheet4!$B$2:$E$1085,3,))</f>
        <v>0</v>
      </c>
      <c r="BI15" s="17">
        <f>IF(ISERROR(VLOOKUP(CONCATENATE(BI$3,$A15),[3]Sheet4!$B$2:$E$1085,3,)=TRUE),0,VLOOKUP(CONCATENATE(BI$3,$A15),[3]Sheet4!$B$2:$E$1085,3,))</f>
        <v>0</v>
      </c>
      <c r="BJ15" s="17">
        <f>IF(ISERROR(VLOOKUP(CONCATENATE(BJ$3,$A15),[3]Sheet4!$B$2:$E$1085,3,)=TRUE),0,VLOOKUP(CONCATENATE(BJ$3,$A15),[3]Sheet4!$B$2:$E$1085,3,))</f>
        <v>0</v>
      </c>
      <c r="BK15" s="17">
        <f>IF(ISERROR(VLOOKUP(CONCATENATE(BK$3,$A15),[3]Sheet4!$B$2:$E$1085,3,)=TRUE),0,VLOOKUP(CONCATENATE(BK$3,$A15),[3]Sheet4!$B$2:$E$1085,3,))</f>
        <v>0</v>
      </c>
      <c r="BL15" s="17">
        <f>IF(ISERROR(VLOOKUP(CONCATENATE(BL$3,$A15),[3]Sheet4!$B$2:$E$1085,3,)=TRUE),0,VLOOKUP(CONCATENATE(BL$3,$A15),[3]Sheet4!$B$2:$E$1085,3,))</f>
        <v>0</v>
      </c>
      <c r="BM15" s="17">
        <f>IF(ISERROR(VLOOKUP(CONCATENATE(BM$3,$A15),[3]Sheet4!$B$2:$E$1085,3,)=TRUE),0,VLOOKUP(CONCATENATE(BM$3,$A15),[3]Sheet4!$B$2:$E$1085,3,))</f>
        <v>0</v>
      </c>
      <c r="BN15" s="17">
        <f>IF(ISERROR(VLOOKUP(CONCATENATE(BN$3,$A15),[3]Sheet4!$B$2:$E$1085,3,)=TRUE),0,VLOOKUP(CONCATENATE(BN$3,$A15),[3]Sheet4!$B$2:$E$1085,3,))</f>
        <v>0</v>
      </c>
      <c r="BO15" s="17">
        <f>IF(ISERROR(VLOOKUP(CONCATENATE(BO$3,$A15),[3]Sheet4!$B$2:$E$1085,3,)=TRUE),0,VLOOKUP(CONCATENATE(BO$3,$A15),[3]Sheet4!$B$2:$E$1085,3,))</f>
        <v>0</v>
      </c>
      <c r="BP15" s="17">
        <f>IF(ISERROR(VLOOKUP(CONCATENATE(BP$3,$A15),[3]Sheet4!$B$2:$E$1085,3,)=TRUE),0,VLOOKUP(CONCATENATE(BP$3,$A15),[3]Sheet4!$B$2:$E$1085,3,))</f>
        <v>0</v>
      </c>
      <c r="BQ15" s="17">
        <f>IF(ISERROR(VLOOKUP(CONCATENATE(BQ$3,$A15),[3]Sheet4!$B$2:$E$1085,3,)=TRUE),0,VLOOKUP(CONCATENATE(BQ$3,$A15),[3]Sheet4!$B$2:$E$1085,3,))</f>
        <v>0</v>
      </c>
      <c r="BR15" s="17">
        <f>IF(ISERROR(VLOOKUP(CONCATENATE(BR$3,$A15),[3]Sheet4!$B$2:$E$1085,3,)=TRUE),0,VLOOKUP(CONCATENATE(BR$3,$A15),[3]Sheet4!$B$2:$E$1085,3,))</f>
        <v>0</v>
      </c>
      <c r="BS15" s="17">
        <f>IF(ISERROR(VLOOKUP(CONCATENATE(BS$3,$A15),[3]Sheet4!$B$2:$E$1085,3,)=TRUE),0,VLOOKUP(CONCATENATE(BS$3,$A15),[3]Sheet4!$B$2:$E$1085,3,))</f>
        <v>0</v>
      </c>
      <c r="BT15" s="17">
        <f>IF(ISERROR(VLOOKUP(CONCATENATE(BT$3,$A15),[3]Sheet4!$B$2:$E$1085,3,)=TRUE),0,VLOOKUP(CONCATENATE(BT$3,$A15),[3]Sheet4!$B$2:$E$1085,3,))</f>
        <v>0</v>
      </c>
      <c r="BU15" s="17">
        <f>IF(ISERROR(VLOOKUP(CONCATENATE(BU$3,$A15),[3]Sheet4!$B$2:$E$1085,3,)=TRUE),0,VLOOKUP(CONCATENATE(BU$3,$A15),[3]Sheet4!$B$2:$E$1085,3,))</f>
        <v>0</v>
      </c>
      <c r="BV15" s="17">
        <f>IF(ISERROR(VLOOKUP(CONCATENATE(BV$3,$A15),[3]Sheet4!$B$2:$E$1085,3,)=TRUE),0,VLOOKUP(CONCATENATE(BV$3,$A15),[3]Sheet4!$B$2:$E$1085,3,))</f>
        <v>0</v>
      </c>
      <c r="BW15" s="17">
        <f>IF(ISERROR(VLOOKUP(CONCATENATE(BW$3,$A15),[3]Sheet4!$B$2:$E$1085,3,)=TRUE),0,VLOOKUP(CONCATENATE(BW$3,$A15),[3]Sheet4!$B$2:$E$1085,3,))</f>
        <v>0</v>
      </c>
      <c r="BX15" s="17">
        <f>IF(ISERROR(VLOOKUP(CONCATENATE(BX$3,$A15),[3]Sheet4!$B$2:$E$1085,3,)=TRUE),0,VLOOKUP(CONCATENATE(BX$3,$A15),[3]Sheet4!$B$2:$E$1085,3,))</f>
        <v>0</v>
      </c>
      <c r="BY15" s="17">
        <f>IF(ISERROR(VLOOKUP(CONCATENATE(BY$3,$A15),[3]Sheet4!$B$2:$E$1085,3,)=TRUE),0,VLOOKUP(CONCATENATE(BY$3,$A15),[3]Sheet4!$B$2:$E$1085,3,))</f>
        <v>0</v>
      </c>
      <c r="BZ15" s="17">
        <f>IF(ISERROR(VLOOKUP(CONCATENATE(BZ$3,$A15),[3]Sheet4!$B$2:$E$1085,3,)=TRUE),0,VLOOKUP(CONCATENATE(BZ$3,$A15),[3]Sheet4!$B$2:$E$1085,3,))</f>
        <v>0</v>
      </c>
      <c r="CA15" s="17">
        <f>IF(ISERROR(VLOOKUP(CONCATENATE(CA$3,$A15),[3]Sheet4!$B$2:$E$1085,3,)=TRUE),0,VLOOKUP(CONCATENATE(CA$3,$A15),[3]Sheet4!$B$2:$E$1085,3,))</f>
        <v>0</v>
      </c>
      <c r="CB15" s="17">
        <f>IF(ISERROR(VLOOKUP(CONCATENATE(CB$3,$A15),[3]Sheet4!$B$2:$E$1085,3,)=TRUE),0,VLOOKUP(CONCATENATE(CB$3,$A15),[3]Sheet4!$B$2:$E$1085,3,))</f>
        <v>0</v>
      </c>
      <c r="CC15" s="17">
        <f>IF(ISERROR(VLOOKUP(CONCATENATE(CC$3,$A15),[3]Sheet4!$B$2:$E$1085,3,)=TRUE),0,VLOOKUP(CONCATENATE(CC$3,$A15),[3]Sheet4!$B$2:$E$1085,3,))</f>
        <v>1754158</v>
      </c>
      <c r="CD15" s="17">
        <f>IF(ISERROR(VLOOKUP(CONCATENATE(CD$3,$A15),[3]Sheet4!$B$2:$E$1085,3,)=TRUE),0,VLOOKUP(CONCATENATE(CD$3,$A15),[3]Sheet4!$B$2:$E$1085,3,))</f>
        <v>0</v>
      </c>
      <c r="CE15" s="17">
        <f>IF(ISERROR(VLOOKUP(CONCATENATE(CE$3,$A15),[3]Sheet4!$B$2:$E$1085,3,)=TRUE),0,VLOOKUP(CONCATENATE(CE$3,$A15),[3]Sheet4!$B$2:$E$1085,3,))</f>
        <v>0</v>
      </c>
      <c r="CF15" s="17">
        <f>IF(ISERROR(VLOOKUP(CONCATENATE(CF$3,$A15),[3]Sheet4!$B$2:$E$1085,3,)=TRUE),0,VLOOKUP(CONCATENATE(CF$3,$A15),[3]Sheet4!$B$2:$E$1085,3,))</f>
        <v>0</v>
      </c>
      <c r="CG15" s="17">
        <f>IF(ISERROR(VLOOKUP(CONCATENATE(CG$3,$A15),[3]Sheet4!$B$2:$E$1085,3,)=TRUE),0,VLOOKUP(CONCATENATE(CG$3,$A15),[3]Sheet4!$B$2:$E$1085,3,))</f>
        <v>127545</v>
      </c>
      <c r="CH15" s="17">
        <f>IF(ISERROR(VLOOKUP(CONCATENATE(CH$3,$A15),[3]Sheet4!$B$2:$E$1085,3,)=TRUE),0,VLOOKUP(CONCATENATE(CH$3,$A15),[3]Sheet4!$B$2:$E$1085,3,))</f>
        <v>0</v>
      </c>
      <c r="CI15" s="17">
        <f>IF(ISERROR(VLOOKUP(CONCATENATE(CI$3,$A15),[3]Sheet4!$B$2:$E$1085,3,)=TRUE),0,VLOOKUP(CONCATENATE(CI$3,$A15),[3]Sheet4!$B$2:$E$1085,3,))</f>
        <v>0</v>
      </c>
      <c r="CJ15" s="17">
        <f>IF(ISERROR(VLOOKUP(CONCATENATE(CJ$3,$A15),[3]Sheet4!$B$2:$E$1085,3,)=TRUE),0,VLOOKUP(CONCATENATE(CJ$3,$A15),[3]Sheet4!$B$2:$E$1085,3,))</f>
        <v>0</v>
      </c>
      <c r="CK15" s="17">
        <f>IF(ISERROR(VLOOKUP(CONCATENATE(CK$3,$A15),[3]Sheet4!$B$2:$E$1085,3,)=TRUE),0,VLOOKUP(CONCATENATE(CK$3,$A15),[3]Sheet4!$B$2:$E$1085,3,))</f>
        <v>0</v>
      </c>
      <c r="CL15" s="17">
        <f>IF(ISERROR(VLOOKUP(CONCATENATE(CL$3,$A15),[3]Sheet4!$B$2:$E$1085,3,)=TRUE),0,VLOOKUP(CONCATENATE(CL$3,$A15),[3]Sheet4!$B$2:$E$1085,3,))</f>
        <v>0</v>
      </c>
      <c r="CM15" s="17">
        <f>IF(ISERROR(VLOOKUP(CONCATENATE(CM$3,$A15),[3]Sheet4!$B$2:$E$1085,3,)=TRUE),0,VLOOKUP(CONCATENATE(CM$3,$A15),[3]Sheet4!$B$2:$E$1085,3,))</f>
        <v>0</v>
      </c>
      <c r="CN15" s="17">
        <f>IF(ISERROR(VLOOKUP(CONCATENATE(CN$3,$A15),[3]Sheet4!$B$2:$E$1085,3,)=TRUE),0,VLOOKUP(CONCATENATE(CN$3,$A15),[3]Sheet4!$B$2:$E$1085,3,))</f>
        <v>0</v>
      </c>
      <c r="CO15" s="17">
        <f>IF(ISERROR(VLOOKUP(CONCATENATE(CO$3,$A15),[3]Sheet4!$B$2:$E$1085,3,)=TRUE),0,VLOOKUP(CONCATENATE(CO$3,$A15),[3]Sheet4!$B$2:$E$1085,3,))</f>
        <v>0</v>
      </c>
      <c r="CP15" s="17">
        <f>IF(ISERROR(VLOOKUP(CONCATENATE(CP$3,$A15),[3]Sheet4!$B$2:$E$1085,3,)=TRUE),0,VLOOKUP(CONCATENATE(CP$3,$A15),[3]Sheet4!$B$2:$E$1085,3,))</f>
        <v>0</v>
      </c>
      <c r="CQ15" s="17">
        <f>IF(ISERROR(VLOOKUP(CONCATENATE(CQ$3,$A15),[3]Sheet4!$B$2:$E$1085,3,)=TRUE),0,VLOOKUP(CONCATENATE(CQ$3,$A15),[3]Sheet4!$B$2:$E$1085,3,))</f>
        <v>0</v>
      </c>
      <c r="CR15" s="17">
        <f>IF(ISERROR(VLOOKUP(CONCATENATE(CR$3,$A15),[3]Sheet4!$B$2:$E$1085,3,)=TRUE),0,VLOOKUP(CONCATENATE(CR$3,$A15),[3]Sheet4!$B$2:$E$1085,3,))</f>
        <v>0</v>
      </c>
      <c r="CS15" s="17">
        <f>IF(ISERROR(VLOOKUP(CONCATENATE(CS$3,$A15),[3]Sheet4!$B$2:$E$1085,3,)=TRUE),0,VLOOKUP(CONCATENATE(CS$3,$A15),[3]Sheet4!$B$2:$E$1085,3,))</f>
        <v>0</v>
      </c>
      <c r="CT15" s="17">
        <f>IF(ISERROR(VLOOKUP(CONCATENATE(CT$3,$A15),[3]Sheet4!$B$2:$E$1085,3,)=TRUE),0,VLOOKUP(CONCATENATE(CT$3,$A15),[3]Sheet4!$B$2:$E$1085,3,))</f>
        <v>0</v>
      </c>
      <c r="CU15" s="17">
        <f>IF(ISERROR(VLOOKUP(CONCATENATE(CU$3,$A15),[3]Sheet4!$B$2:$E$1085,3,)=TRUE),0,VLOOKUP(CONCATENATE(CU$3,$A15),[3]Sheet4!$B$2:$E$1085,3,))</f>
        <v>0</v>
      </c>
      <c r="CV15" s="17">
        <f>IF(ISERROR(VLOOKUP(CONCATENATE(CV$3,$A15),[3]Sheet4!$B$2:$E$1085,3,)=TRUE),0,VLOOKUP(CONCATENATE(CV$3,$A15),[3]Sheet4!$B$2:$E$1085,3,))</f>
        <v>0</v>
      </c>
      <c r="CW15" s="17">
        <f>IF(ISERROR(VLOOKUP(CONCATENATE(CW$3,$A15),[3]Sheet4!$B$2:$E$1085,3,)=TRUE),0,VLOOKUP(CONCATENATE(CW$3,$A15),[3]Sheet4!$B$2:$E$1085,3,))</f>
        <v>0</v>
      </c>
      <c r="CX15" s="17">
        <f>IF(ISERROR(VLOOKUP(CONCATENATE(CX$3,$A15),[3]Sheet4!$B$2:$E$1085,3,)=TRUE),0,VLOOKUP(CONCATENATE(CX$3,$A15),[3]Sheet4!$B$2:$E$1085,3,))</f>
        <v>6231488</v>
      </c>
      <c r="CY15" s="17">
        <f>IF(ISERROR(VLOOKUP(CONCATENATE(CY$3,$A15),[3]Sheet4!$B$2:$E$1085,3,)=TRUE),0,VLOOKUP(CONCATENATE(CY$3,$A15),[3]Sheet4!$B$2:$E$1085,3,))</f>
        <v>0</v>
      </c>
      <c r="CZ15" s="17">
        <f>IF(ISERROR(VLOOKUP(CONCATENATE(CZ$3,$A15),[3]Sheet4!$B$2:$E$1085,3,)=TRUE),0,VLOOKUP(CONCATENATE(CZ$3,$A15),[3]Sheet4!$B$2:$E$1085,3,))</f>
        <v>0</v>
      </c>
      <c r="DA15" s="17">
        <f>IF(ISERROR(VLOOKUP(CONCATENATE(DA$3,$A15),[3]Sheet4!$B$2:$E$1085,3,)=TRUE),0,VLOOKUP(CONCATENATE(DA$3,$A15),[3]Sheet4!$B$2:$E$1085,3,))</f>
        <v>1075623</v>
      </c>
    </row>
    <row r="16" spans="1:105">
      <c r="A16" s="131">
        <v>1020009</v>
      </c>
      <c r="B16" s="131" t="s">
        <v>9</v>
      </c>
      <c r="C16" s="132">
        <v>0</v>
      </c>
      <c r="D16" s="21">
        <v>0</v>
      </c>
      <c r="E16" s="132">
        <f t="shared" si="0"/>
        <v>0</v>
      </c>
      <c r="F16" s="21">
        <f t="shared" si="1"/>
        <v>0</v>
      </c>
      <c r="G16" s="21">
        <f t="shared" si="4"/>
        <v>0</v>
      </c>
      <c r="H16" s="21">
        <f t="shared" si="5"/>
        <v>0</v>
      </c>
      <c r="I16" s="21">
        <f t="shared" si="6"/>
        <v>0</v>
      </c>
      <c r="J16" s="21">
        <f t="shared" si="7"/>
        <v>0</v>
      </c>
      <c r="K16" s="21">
        <f t="shared" si="8"/>
        <v>0</v>
      </c>
      <c r="L16" s="21">
        <f t="shared" si="9"/>
        <v>0</v>
      </c>
      <c r="M16" s="21">
        <f t="shared" si="10"/>
        <v>0</v>
      </c>
      <c r="N16" s="21">
        <f t="shared" si="2"/>
        <v>0</v>
      </c>
      <c r="O16" s="21">
        <f t="shared" si="11"/>
        <v>0</v>
      </c>
      <c r="P16" s="21">
        <f t="shared" si="3"/>
        <v>0</v>
      </c>
      <c r="Q16" s="17">
        <f>IF(ISERROR(VLOOKUP(CONCATENATE(Q$3,$A16),[3]Sheet4!$B$2:$E$1085,3,)=TRUE),0,VLOOKUP(CONCATENATE(Q$3,$A16),[3]Sheet4!$B$2:$E$1085,3,))</f>
        <v>0</v>
      </c>
      <c r="R16" s="17">
        <f>IF(ISERROR(VLOOKUP(CONCATENATE(R$3,$A16),[3]Sheet4!$B$2:$E$1085,3,)=TRUE),0,VLOOKUP(CONCATENATE(R$3,$A16),[3]Sheet4!$B$2:$E$1085,3,))</f>
        <v>0</v>
      </c>
      <c r="S16" s="17">
        <f>IF(ISERROR(VLOOKUP(CONCATENATE(S$3,$A16),[3]Sheet4!$B$2:$E$1085,3,)=TRUE),0,VLOOKUP(CONCATENATE(S$3,$A16),[3]Sheet4!$B$2:$E$1085,3,))</f>
        <v>0</v>
      </c>
      <c r="T16" s="17">
        <f>IF(ISERROR(VLOOKUP(CONCATENATE(T$3,$A16),[3]Sheet4!$B$2:$E$1085,3,)=TRUE),0,VLOOKUP(CONCATENATE(T$3,$A16),[3]Sheet4!$B$2:$E$1085,3,))</f>
        <v>0</v>
      </c>
      <c r="U16" s="17">
        <f>IF(ISERROR(VLOOKUP(CONCATENATE(U$3,$A16),[3]Sheet4!$B$2:$E$1085,3,)=TRUE),0,VLOOKUP(CONCATENATE(U$3,$A16),[3]Sheet4!$B$2:$E$1085,3,))</f>
        <v>0</v>
      </c>
      <c r="V16" s="17">
        <f>IF(ISERROR(VLOOKUP(CONCATENATE(V$3,$A16),[3]Sheet4!$B$2:$E$1085,3,)=TRUE),0,VLOOKUP(CONCATENATE(V$3,$A16),[3]Sheet4!$B$2:$E$1085,3,))</f>
        <v>0</v>
      </c>
      <c r="W16" s="17">
        <f>IF(ISERROR(VLOOKUP(CONCATENATE(W$3,$A16),[3]Sheet4!$B$2:$E$1085,3,)=TRUE),0,VLOOKUP(CONCATENATE(W$3,$A16),[3]Sheet4!$B$2:$E$1085,3,))</f>
        <v>0</v>
      </c>
      <c r="X16" s="17">
        <f>IF(ISERROR(VLOOKUP(CONCATENATE(X$3,$A16),[3]Sheet4!$B$2:$E$1085,3,)=TRUE),0,VLOOKUP(CONCATENATE(X$3,$A16),[3]Sheet4!$B$2:$E$1085,3,))</f>
        <v>0</v>
      </c>
      <c r="Y16" s="17">
        <f>IF(ISERROR(VLOOKUP(CONCATENATE(Y$3,$A16),[3]Sheet4!$B$2:$E$1085,3,)=TRUE),0,VLOOKUP(CONCATENATE(Y$3,$A16),[3]Sheet4!$B$2:$E$1085,3,))</f>
        <v>0</v>
      </c>
      <c r="Z16" s="17">
        <f>IF(ISERROR(VLOOKUP(CONCATENATE(Z$3,$A16),[3]Sheet4!$B$2:$E$1085,3,)=TRUE),0,VLOOKUP(CONCATENATE(Z$3,$A16),[3]Sheet4!$B$2:$E$1085,3,))</f>
        <v>0</v>
      </c>
      <c r="AA16" s="17">
        <f>IF(ISERROR(VLOOKUP(CONCATENATE(AA$3,$A16),[3]Sheet4!$B$2:$E$1085,3,)=TRUE),0,VLOOKUP(CONCATENATE(AA$3,$A16),[3]Sheet4!$B$2:$E$1085,3,))</f>
        <v>0</v>
      </c>
      <c r="AB16" s="17">
        <f>IF(ISERROR(VLOOKUP(CONCATENATE(AB$3,$A16),[3]Sheet4!$B$2:$E$1085,3,)=TRUE),0,VLOOKUP(CONCATENATE(AB$3,$A16),[3]Sheet4!$B$2:$E$1085,3,))</f>
        <v>0</v>
      </c>
      <c r="AC16" s="17">
        <f>IF(ISERROR(VLOOKUP(CONCATENATE(AC$3,$A16),[3]Sheet4!$B$2:$E$1085,3,)=TRUE),0,VLOOKUP(CONCATENATE(AC$3,$A16),[3]Sheet4!$B$2:$E$1085,3,))</f>
        <v>0</v>
      </c>
      <c r="AD16" s="17">
        <f>IF(ISERROR(VLOOKUP(CONCATENATE(AD$3,$A16),[3]Sheet4!$B$2:$E$1085,3,)=TRUE),0,VLOOKUP(CONCATENATE(AD$3,$A16),[3]Sheet4!$B$2:$E$1085,3,))</f>
        <v>0</v>
      </c>
      <c r="AE16" s="17">
        <f>IF(ISERROR(VLOOKUP(CONCATENATE(AE$3,$A16),[3]Sheet4!$B$2:$E$1085,3,)=TRUE),0,VLOOKUP(CONCATENATE(AE$3,$A16),[3]Sheet4!$B$2:$E$1085,3,))</f>
        <v>0</v>
      </c>
      <c r="AF16" s="17">
        <f>IF(ISERROR(VLOOKUP(CONCATENATE(AF$3,$A16),[3]Sheet4!$B$2:$E$1085,3,)=TRUE),0,VLOOKUP(CONCATENATE(AF$3,$A16),[3]Sheet4!$B$2:$E$1085,3,))</f>
        <v>0</v>
      </c>
      <c r="AG16" s="17">
        <f>IF(ISERROR(VLOOKUP(CONCATENATE(AG$3,$A16),[3]Sheet4!$B$2:$E$1085,3,)=TRUE),0,VLOOKUP(CONCATENATE(AG$3,$A16),[3]Sheet4!$B$2:$E$1085,3,))</f>
        <v>0</v>
      </c>
      <c r="AH16" s="17">
        <f>IF(ISERROR(VLOOKUP(CONCATENATE(AH$3,$A16),[3]Sheet4!$B$2:$E$1085,3,)=TRUE),0,VLOOKUP(CONCATENATE(AH$3,$A16),[3]Sheet4!$B$2:$E$1085,3,))</f>
        <v>0</v>
      </c>
      <c r="AI16" s="17">
        <f>IF(ISERROR(VLOOKUP(CONCATENATE(AI$3,$A16),[3]Sheet4!$B$2:$E$1085,3,)=TRUE),0,VLOOKUP(CONCATENATE(AI$3,$A16),[3]Sheet4!$B$2:$E$1085,3,))</f>
        <v>0</v>
      </c>
      <c r="AJ16" s="17">
        <f>IF(ISERROR(VLOOKUP(CONCATENATE(AJ$3,$A16),[3]Sheet4!$B$2:$E$1085,3,)=TRUE),0,VLOOKUP(CONCATENATE(AJ$3,$A16),[3]Sheet4!$B$2:$E$1085,3,))</f>
        <v>0</v>
      </c>
      <c r="AK16" s="17">
        <f>IF(ISERROR(VLOOKUP(CONCATENATE(AK$3,$A16),[3]Sheet4!$B$2:$E$1085,3,)=TRUE),0,VLOOKUP(CONCATENATE(AK$3,$A16),[3]Sheet4!$B$2:$E$1085,3,))</f>
        <v>0</v>
      </c>
      <c r="AL16" s="17">
        <f>IF(ISERROR(VLOOKUP(CONCATENATE(AL$3,$A16),[3]Sheet4!$B$2:$E$1085,3,)=TRUE),0,VLOOKUP(CONCATENATE(AL$3,$A16),[3]Sheet4!$B$2:$E$1085,3,))</f>
        <v>0</v>
      </c>
      <c r="AM16" s="17">
        <f>IF(ISERROR(VLOOKUP(CONCATENATE(AM$3,$A16),[3]Sheet4!$B$2:$E$1085,3,)=TRUE),0,VLOOKUP(CONCATENATE(AM$3,$A16),[3]Sheet4!$B$2:$E$1085,3,))</f>
        <v>0</v>
      </c>
      <c r="AN16" s="17">
        <f>IF(ISERROR(VLOOKUP(CONCATENATE(AN$3,$A16),[3]Sheet4!$B$2:$E$1085,3,)=TRUE),0,VLOOKUP(CONCATENATE(AN$3,$A16),[3]Sheet4!$B$2:$E$1085,3,))</f>
        <v>0</v>
      </c>
      <c r="AO16" s="17">
        <f>IF(ISERROR(VLOOKUP(CONCATENATE(AO$3,$A16),[3]Sheet4!$B$2:$E$1085,3,)=TRUE),0,VLOOKUP(CONCATENATE(AO$3,$A16),[3]Sheet4!$B$2:$E$1085,3,))</f>
        <v>0</v>
      </c>
      <c r="AP16" s="17">
        <f>IF(ISERROR(VLOOKUP(CONCATENATE(AP$3,$A16),[3]Sheet4!$B$2:$E$1085,3,)=TRUE),0,VLOOKUP(CONCATENATE(AP$3,$A16),[3]Sheet4!$B$2:$E$1085,3,))</f>
        <v>0</v>
      </c>
      <c r="AQ16" s="17">
        <f>IF(ISERROR(VLOOKUP(CONCATENATE(AQ$3,$A16),[3]Sheet4!$B$2:$E$1085,3,)=TRUE),0,VLOOKUP(CONCATENATE(AQ$3,$A16),[3]Sheet4!$B$2:$E$1085,3,))</f>
        <v>0</v>
      </c>
      <c r="AR16" s="17">
        <f>IF(ISERROR(VLOOKUP(CONCATENATE(AR$3,$A16),[3]Sheet4!$B$2:$E$1085,3,)=TRUE),0,VLOOKUP(CONCATENATE(AR$3,$A16),[3]Sheet4!$B$2:$E$1085,3,))</f>
        <v>0</v>
      </c>
      <c r="AS16" s="17">
        <f>IF(ISERROR(VLOOKUP(CONCATENATE(AS$3,$A16),[3]Sheet4!$B$2:$E$1085,3,)=TRUE),0,VLOOKUP(CONCATENATE(AS$3,$A16),[3]Sheet4!$B$2:$E$1085,3,))</f>
        <v>0</v>
      </c>
      <c r="AT16" s="17">
        <f>IF(ISERROR(VLOOKUP(CONCATENATE(AT$3,$A16),[3]Sheet4!$B$2:$E$1085,3,)=TRUE),0,VLOOKUP(CONCATENATE(AT$3,$A16),[3]Sheet4!$B$2:$E$1085,3,))</f>
        <v>0</v>
      </c>
      <c r="AU16" s="17">
        <f>IF(ISERROR(VLOOKUP(CONCATENATE(AU$3,$A16),[3]Sheet4!$B$2:$E$1085,3,)=TRUE),0,VLOOKUP(CONCATENATE(AU$3,$A16),[3]Sheet4!$B$2:$E$1085,3,))</f>
        <v>0</v>
      </c>
      <c r="AV16" s="17">
        <f>IF(ISERROR(VLOOKUP(CONCATENATE(AV$3,$A16),[3]Sheet4!$B$2:$E$1085,3,)=TRUE),0,VLOOKUP(CONCATENATE(AV$3,$A16),[3]Sheet4!$B$2:$E$1085,3,))</f>
        <v>0</v>
      </c>
      <c r="AW16" s="17">
        <f>IF(ISERROR(VLOOKUP(CONCATENATE(AW$3,$A16),[3]Sheet4!$B$2:$E$1085,3,)=TRUE),0,VLOOKUP(CONCATENATE(AW$3,$A16),[3]Sheet4!$B$2:$E$1085,3,))</f>
        <v>0</v>
      </c>
      <c r="AX16" s="17">
        <f>IF(ISERROR(VLOOKUP(CONCATENATE(AX$3,$A16),[3]Sheet4!$B$2:$E$1085,3,)=TRUE),0,VLOOKUP(CONCATENATE(AX$3,$A16),[3]Sheet4!$B$2:$E$1085,3,))</f>
        <v>0</v>
      </c>
      <c r="AY16" s="17">
        <f>IF(ISERROR(VLOOKUP(CONCATENATE(AY$3,$A16),[3]Sheet4!$B$2:$E$1085,3,)=TRUE),0,VLOOKUP(CONCATENATE(AY$3,$A16),[3]Sheet4!$B$2:$E$1085,3,))</f>
        <v>0</v>
      </c>
      <c r="AZ16" s="17">
        <f>IF(ISERROR(VLOOKUP(CONCATENATE(AZ$3,$A16),[3]Sheet4!$B$2:$E$1085,3,)=TRUE),0,VLOOKUP(CONCATENATE(AZ$3,$A16),[3]Sheet4!$B$2:$E$1085,3,))</f>
        <v>0</v>
      </c>
      <c r="BA16" s="17">
        <f>IF(ISERROR(VLOOKUP(CONCATENATE(BA$3,$A16),[3]Sheet4!$B$2:$E$1085,3,)=TRUE),0,VLOOKUP(CONCATENATE(BA$3,$A16),[3]Sheet4!$B$2:$E$1085,3,))</f>
        <v>0</v>
      </c>
      <c r="BB16" s="17">
        <f>IF(ISERROR(VLOOKUP(CONCATENATE(BB$3,$A16),[3]Sheet4!$B$2:$E$1085,3,)=TRUE),0,VLOOKUP(CONCATENATE(BB$3,$A16),[3]Sheet4!$B$2:$E$1085,3,))</f>
        <v>0</v>
      </c>
      <c r="BC16" s="17">
        <f>IF(ISERROR(VLOOKUP(CONCATENATE(BC$3,$A16),[3]Sheet4!$B$2:$E$1085,3,)=TRUE),0,VLOOKUP(CONCATENATE(BC$3,$A16),[3]Sheet4!$B$2:$E$1085,3,))</f>
        <v>0</v>
      </c>
      <c r="BD16" s="17">
        <f>IF(ISERROR(VLOOKUP(CONCATENATE(BD$3,$A16),[3]Sheet4!$B$2:$E$1085,3,)=TRUE),0,VLOOKUP(CONCATENATE(BD$3,$A16),[3]Sheet4!$B$2:$E$1085,3,))</f>
        <v>0</v>
      </c>
      <c r="BE16" s="17">
        <f>IF(ISERROR(VLOOKUP(CONCATENATE(BE$3,$A16),[3]Sheet4!$B$2:$E$1085,3,)=TRUE),0,VLOOKUP(CONCATENATE(BE$3,$A16),[3]Sheet4!$B$2:$E$1085,3,))</f>
        <v>0</v>
      </c>
      <c r="BF16" s="17">
        <f>IF(ISERROR(VLOOKUP(CONCATENATE(BF$3,$A16),[3]Sheet4!$B$2:$E$1085,3,)=TRUE),0,VLOOKUP(CONCATENATE(BF$3,$A16),[3]Sheet4!$B$2:$E$1085,3,))</f>
        <v>0</v>
      </c>
      <c r="BG16" s="17">
        <f>IF(ISERROR(VLOOKUP(CONCATENATE(BG$3,$A16),[3]Sheet4!$B$2:$E$1085,3,)=TRUE),0,VLOOKUP(CONCATENATE(BG$3,$A16),[3]Sheet4!$B$2:$E$1085,3,))</f>
        <v>0</v>
      </c>
      <c r="BH16" s="17">
        <f>IF(ISERROR(VLOOKUP(CONCATENATE(BH$3,$A16),[3]Sheet4!$B$2:$E$1085,3,)=TRUE),0,VLOOKUP(CONCATENATE(BH$3,$A16),[3]Sheet4!$B$2:$E$1085,3,))</f>
        <v>0</v>
      </c>
      <c r="BI16" s="17">
        <f>IF(ISERROR(VLOOKUP(CONCATENATE(BI$3,$A16),[3]Sheet4!$B$2:$E$1085,3,)=TRUE),0,VLOOKUP(CONCATENATE(BI$3,$A16),[3]Sheet4!$B$2:$E$1085,3,))</f>
        <v>0</v>
      </c>
      <c r="BJ16" s="17">
        <f>IF(ISERROR(VLOOKUP(CONCATENATE(BJ$3,$A16),[3]Sheet4!$B$2:$E$1085,3,)=TRUE),0,VLOOKUP(CONCATENATE(BJ$3,$A16),[3]Sheet4!$B$2:$E$1085,3,))</f>
        <v>0</v>
      </c>
      <c r="BK16" s="17">
        <f>IF(ISERROR(VLOOKUP(CONCATENATE(BK$3,$A16),[3]Sheet4!$B$2:$E$1085,3,)=TRUE),0,VLOOKUP(CONCATENATE(BK$3,$A16),[3]Sheet4!$B$2:$E$1085,3,))</f>
        <v>0</v>
      </c>
      <c r="BL16" s="17">
        <f>IF(ISERROR(VLOOKUP(CONCATENATE(BL$3,$A16),[3]Sheet4!$B$2:$E$1085,3,)=TRUE),0,VLOOKUP(CONCATENATE(BL$3,$A16),[3]Sheet4!$B$2:$E$1085,3,))</f>
        <v>0</v>
      </c>
      <c r="BM16" s="17">
        <f>IF(ISERROR(VLOOKUP(CONCATENATE(BM$3,$A16),[3]Sheet4!$B$2:$E$1085,3,)=TRUE),0,VLOOKUP(CONCATENATE(BM$3,$A16),[3]Sheet4!$B$2:$E$1085,3,))</f>
        <v>0</v>
      </c>
      <c r="BN16" s="17">
        <f>IF(ISERROR(VLOOKUP(CONCATENATE(BN$3,$A16),[3]Sheet4!$B$2:$E$1085,3,)=TRUE),0,VLOOKUP(CONCATENATE(BN$3,$A16),[3]Sheet4!$B$2:$E$1085,3,))</f>
        <v>0</v>
      </c>
      <c r="BO16" s="17">
        <f>IF(ISERROR(VLOOKUP(CONCATENATE(BO$3,$A16),[3]Sheet4!$B$2:$E$1085,3,)=TRUE),0,VLOOKUP(CONCATENATE(BO$3,$A16),[3]Sheet4!$B$2:$E$1085,3,))</f>
        <v>0</v>
      </c>
      <c r="BP16" s="17">
        <f>IF(ISERROR(VLOOKUP(CONCATENATE(BP$3,$A16),[3]Sheet4!$B$2:$E$1085,3,)=TRUE),0,VLOOKUP(CONCATENATE(BP$3,$A16),[3]Sheet4!$B$2:$E$1085,3,))</f>
        <v>0</v>
      </c>
      <c r="BQ16" s="17">
        <f>IF(ISERROR(VLOOKUP(CONCATENATE(BQ$3,$A16),[3]Sheet4!$B$2:$E$1085,3,)=TRUE),0,VLOOKUP(CONCATENATE(BQ$3,$A16),[3]Sheet4!$B$2:$E$1085,3,))</f>
        <v>0</v>
      </c>
      <c r="BR16" s="17">
        <f>IF(ISERROR(VLOOKUP(CONCATENATE(BR$3,$A16),[3]Sheet4!$B$2:$E$1085,3,)=TRUE),0,VLOOKUP(CONCATENATE(BR$3,$A16),[3]Sheet4!$B$2:$E$1085,3,))</f>
        <v>0</v>
      </c>
      <c r="BS16" s="17">
        <f>IF(ISERROR(VLOOKUP(CONCATENATE(BS$3,$A16),[3]Sheet4!$B$2:$E$1085,3,)=TRUE),0,VLOOKUP(CONCATENATE(BS$3,$A16),[3]Sheet4!$B$2:$E$1085,3,))</f>
        <v>0</v>
      </c>
      <c r="BT16" s="17">
        <f>IF(ISERROR(VLOOKUP(CONCATENATE(BT$3,$A16),[3]Sheet4!$B$2:$E$1085,3,)=TRUE),0,VLOOKUP(CONCATENATE(BT$3,$A16),[3]Sheet4!$B$2:$E$1085,3,))</f>
        <v>0</v>
      </c>
      <c r="BU16" s="17">
        <f>IF(ISERROR(VLOOKUP(CONCATENATE(BU$3,$A16),[3]Sheet4!$B$2:$E$1085,3,)=TRUE),0,VLOOKUP(CONCATENATE(BU$3,$A16),[3]Sheet4!$B$2:$E$1085,3,))</f>
        <v>0</v>
      </c>
      <c r="BV16" s="17">
        <f>IF(ISERROR(VLOOKUP(CONCATENATE(BV$3,$A16),[3]Sheet4!$B$2:$E$1085,3,)=TRUE),0,VLOOKUP(CONCATENATE(BV$3,$A16),[3]Sheet4!$B$2:$E$1085,3,))</f>
        <v>0</v>
      </c>
      <c r="BW16" s="17">
        <f>IF(ISERROR(VLOOKUP(CONCATENATE(BW$3,$A16),[3]Sheet4!$B$2:$E$1085,3,)=TRUE),0,VLOOKUP(CONCATENATE(BW$3,$A16),[3]Sheet4!$B$2:$E$1085,3,))</f>
        <v>0</v>
      </c>
      <c r="BX16" s="17">
        <f>IF(ISERROR(VLOOKUP(CONCATENATE(BX$3,$A16),[3]Sheet4!$B$2:$E$1085,3,)=TRUE),0,VLOOKUP(CONCATENATE(BX$3,$A16),[3]Sheet4!$B$2:$E$1085,3,))</f>
        <v>0</v>
      </c>
      <c r="BY16" s="17">
        <f>IF(ISERROR(VLOOKUP(CONCATENATE(BY$3,$A16),[3]Sheet4!$B$2:$E$1085,3,)=TRUE),0,VLOOKUP(CONCATENATE(BY$3,$A16),[3]Sheet4!$B$2:$E$1085,3,))</f>
        <v>0</v>
      </c>
      <c r="BZ16" s="17">
        <f>IF(ISERROR(VLOOKUP(CONCATENATE(BZ$3,$A16),[3]Sheet4!$B$2:$E$1085,3,)=TRUE),0,VLOOKUP(CONCATENATE(BZ$3,$A16),[3]Sheet4!$B$2:$E$1085,3,))</f>
        <v>0</v>
      </c>
      <c r="CA16" s="17">
        <f>IF(ISERROR(VLOOKUP(CONCATENATE(CA$3,$A16),[3]Sheet4!$B$2:$E$1085,3,)=TRUE),0,VLOOKUP(CONCATENATE(CA$3,$A16),[3]Sheet4!$B$2:$E$1085,3,))</f>
        <v>0</v>
      </c>
      <c r="CB16" s="17">
        <f>IF(ISERROR(VLOOKUP(CONCATENATE(CB$3,$A16),[3]Sheet4!$B$2:$E$1085,3,)=TRUE),0,VLOOKUP(CONCATENATE(CB$3,$A16),[3]Sheet4!$B$2:$E$1085,3,))</f>
        <v>0</v>
      </c>
      <c r="CC16" s="17">
        <f>IF(ISERROR(VLOOKUP(CONCATENATE(CC$3,$A16),[3]Sheet4!$B$2:$E$1085,3,)=TRUE),0,VLOOKUP(CONCATENATE(CC$3,$A16),[3]Sheet4!$B$2:$E$1085,3,))</f>
        <v>0</v>
      </c>
      <c r="CD16" s="17">
        <f>IF(ISERROR(VLOOKUP(CONCATENATE(CD$3,$A16),[3]Sheet4!$B$2:$E$1085,3,)=TRUE),0,VLOOKUP(CONCATENATE(CD$3,$A16),[3]Sheet4!$B$2:$E$1085,3,))</f>
        <v>0</v>
      </c>
      <c r="CE16" s="17">
        <f>IF(ISERROR(VLOOKUP(CONCATENATE(CE$3,$A16),[3]Sheet4!$B$2:$E$1085,3,)=TRUE),0,VLOOKUP(CONCATENATE(CE$3,$A16),[3]Sheet4!$B$2:$E$1085,3,))</f>
        <v>0</v>
      </c>
      <c r="CF16" s="17">
        <f>IF(ISERROR(VLOOKUP(CONCATENATE(CF$3,$A16),[3]Sheet4!$B$2:$E$1085,3,)=TRUE),0,VLOOKUP(CONCATENATE(CF$3,$A16),[3]Sheet4!$B$2:$E$1085,3,))</f>
        <v>0</v>
      </c>
      <c r="CG16" s="17">
        <f>IF(ISERROR(VLOOKUP(CONCATENATE(CG$3,$A16),[3]Sheet4!$B$2:$E$1085,3,)=TRUE),0,VLOOKUP(CONCATENATE(CG$3,$A16),[3]Sheet4!$B$2:$E$1085,3,))</f>
        <v>0</v>
      </c>
      <c r="CH16" s="17">
        <f>IF(ISERROR(VLOOKUP(CONCATENATE(CH$3,$A16),[3]Sheet4!$B$2:$E$1085,3,)=TRUE),0,VLOOKUP(CONCATENATE(CH$3,$A16),[3]Sheet4!$B$2:$E$1085,3,))</f>
        <v>0</v>
      </c>
      <c r="CI16" s="17">
        <f>IF(ISERROR(VLOOKUP(CONCATENATE(CI$3,$A16),[3]Sheet4!$B$2:$E$1085,3,)=TRUE),0,VLOOKUP(CONCATENATE(CI$3,$A16),[3]Sheet4!$B$2:$E$1085,3,))</f>
        <v>0</v>
      </c>
      <c r="CJ16" s="17">
        <f>IF(ISERROR(VLOOKUP(CONCATENATE(CJ$3,$A16),[3]Sheet4!$B$2:$E$1085,3,)=TRUE),0,VLOOKUP(CONCATENATE(CJ$3,$A16),[3]Sheet4!$B$2:$E$1085,3,))</f>
        <v>0</v>
      </c>
      <c r="CK16" s="17">
        <f>IF(ISERROR(VLOOKUP(CONCATENATE(CK$3,$A16),[3]Sheet4!$B$2:$E$1085,3,)=TRUE),0,VLOOKUP(CONCATENATE(CK$3,$A16),[3]Sheet4!$B$2:$E$1085,3,))</f>
        <v>0</v>
      </c>
      <c r="CL16" s="17">
        <f>IF(ISERROR(VLOOKUP(CONCATENATE(CL$3,$A16),[3]Sheet4!$B$2:$E$1085,3,)=TRUE),0,VLOOKUP(CONCATENATE(CL$3,$A16),[3]Sheet4!$B$2:$E$1085,3,))</f>
        <v>0</v>
      </c>
      <c r="CM16" s="17">
        <f>IF(ISERROR(VLOOKUP(CONCATENATE(CM$3,$A16),[3]Sheet4!$B$2:$E$1085,3,)=TRUE),0,VLOOKUP(CONCATENATE(CM$3,$A16),[3]Sheet4!$B$2:$E$1085,3,))</f>
        <v>0</v>
      </c>
      <c r="CN16" s="17">
        <f>IF(ISERROR(VLOOKUP(CONCATENATE(CN$3,$A16),[3]Sheet4!$B$2:$E$1085,3,)=TRUE),0,VLOOKUP(CONCATENATE(CN$3,$A16),[3]Sheet4!$B$2:$E$1085,3,))</f>
        <v>0</v>
      </c>
      <c r="CO16" s="17">
        <f>IF(ISERROR(VLOOKUP(CONCATENATE(CO$3,$A16),[3]Sheet4!$B$2:$E$1085,3,)=TRUE),0,VLOOKUP(CONCATENATE(CO$3,$A16),[3]Sheet4!$B$2:$E$1085,3,))</f>
        <v>0</v>
      </c>
      <c r="CP16" s="17">
        <f>IF(ISERROR(VLOOKUP(CONCATENATE(CP$3,$A16),[3]Sheet4!$B$2:$E$1085,3,)=TRUE),0,VLOOKUP(CONCATENATE(CP$3,$A16),[3]Sheet4!$B$2:$E$1085,3,))</f>
        <v>0</v>
      </c>
      <c r="CQ16" s="17">
        <f>IF(ISERROR(VLOOKUP(CONCATENATE(CQ$3,$A16),[3]Sheet4!$B$2:$E$1085,3,)=TRUE),0,VLOOKUP(CONCATENATE(CQ$3,$A16),[3]Sheet4!$B$2:$E$1085,3,))</f>
        <v>0</v>
      </c>
      <c r="CR16" s="17">
        <f>IF(ISERROR(VLOOKUP(CONCATENATE(CR$3,$A16),[3]Sheet4!$B$2:$E$1085,3,)=TRUE),0,VLOOKUP(CONCATENATE(CR$3,$A16),[3]Sheet4!$B$2:$E$1085,3,))</f>
        <v>0</v>
      </c>
      <c r="CS16" s="17">
        <f>IF(ISERROR(VLOOKUP(CONCATENATE(CS$3,$A16),[3]Sheet4!$B$2:$E$1085,3,)=TRUE),0,VLOOKUP(CONCATENATE(CS$3,$A16),[3]Sheet4!$B$2:$E$1085,3,))</f>
        <v>0</v>
      </c>
      <c r="CT16" s="17">
        <f>IF(ISERROR(VLOOKUP(CONCATENATE(CT$3,$A16),[3]Sheet4!$B$2:$E$1085,3,)=TRUE),0,VLOOKUP(CONCATENATE(CT$3,$A16),[3]Sheet4!$B$2:$E$1085,3,))</f>
        <v>0</v>
      </c>
      <c r="CU16" s="17">
        <f>IF(ISERROR(VLOOKUP(CONCATENATE(CU$3,$A16),[3]Sheet4!$B$2:$E$1085,3,)=TRUE),0,VLOOKUP(CONCATENATE(CU$3,$A16),[3]Sheet4!$B$2:$E$1085,3,))</f>
        <v>0</v>
      </c>
      <c r="CV16" s="17">
        <f>IF(ISERROR(VLOOKUP(CONCATENATE(CV$3,$A16),[3]Sheet4!$B$2:$E$1085,3,)=TRUE),0,VLOOKUP(CONCATENATE(CV$3,$A16),[3]Sheet4!$B$2:$E$1085,3,))</f>
        <v>0</v>
      </c>
      <c r="CW16" s="17">
        <f>IF(ISERROR(VLOOKUP(CONCATENATE(CW$3,$A16),[3]Sheet4!$B$2:$E$1085,3,)=TRUE),0,VLOOKUP(CONCATENATE(CW$3,$A16),[3]Sheet4!$B$2:$E$1085,3,))</f>
        <v>0</v>
      </c>
      <c r="CX16" s="17">
        <f>IF(ISERROR(VLOOKUP(CONCATENATE(CX$3,$A16),[3]Sheet4!$B$2:$E$1085,3,)=TRUE),0,VLOOKUP(CONCATENATE(CX$3,$A16),[3]Sheet4!$B$2:$E$1085,3,))</f>
        <v>0</v>
      </c>
      <c r="CY16" s="17">
        <f>IF(ISERROR(VLOOKUP(CONCATENATE(CY$3,$A16),[3]Sheet4!$B$2:$E$1085,3,)=TRUE),0,VLOOKUP(CONCATENATE(CY$3,$A16),[3]Sheet4!$B$2:$E$1085,3,))</f>
        <v>0</v>
      </c>
      <c r="CZ16" s="17">
        <f>IF(ISERROR(VLOOKUP(CONCATENATE(CZ$3,$A16),[3]Sheet4!$B$2:$E$1085,3,)=TRUE),0,VLOOKUP(CONCATENATE(CZ$3,$A16),[3]Sheet4!$B$2:$E$1085,3,))</f>
        <v>0</v>
      </c>
      <c r="DA16" s="17">
        <f>IF(ISERROR(VLOOKUP(CONCATENATE(DA$3,$A16),[3]Sheet4!$B$2:$E$1085,3,)=TRUE),0,VLOOKUP(CONCATENATE(DA$3,$A16),[3]Sheet4!$B$2:$E$1085,3,))</f>
        <v>0</v>
      </c>
    </row>
    <row r="17" spans="1:105">
      <c r="A17" s="131">
        <v>1020010</v>
      </c>
      <c r="B17" s="131" t="s">
        <v>10</v>
      </c>
      <c r="C17" s="132">
        <v>2017166</v>
      </c>
      <c r="D17" s="21">
        <v>1967072</v>
      </c>
      <c r="E17" s="132">
        <f t="shared" si="0"/>
        <v>1967072</v>
      </c>
      <c r="F17" s="21">
        <f t="shared" si="1"/>
        <v>0</v>
      </c>
      <c r="G17" s="21">
        <f t="shared" si="4"/>
        <v>2071326.8160000001</v>
      </c>
      <c r="H17" s="21">
        <f t="shared" si="5"/>
        <v>2185249.7908800002</v>
      </c>
      <c r="I17" s="21">
        <f t="shared" si="6"/>
        <v>0</v>
      </c>
      <c r="J17" s="21">
        <f t="shared" si="7"/>
        <v>0</v>
      </c>
      <c r="K17" s="21">
        <f t="shared" si="8"/>
        <v>0</v>
      </c>
      <c r="L17" s="21">
        <f t="shared" si="9"/>
        <v>136530</v>
      </c>
      <c r="M17" s="21">
        <f t="shared" si="10"/>
        <v>0</v>
      </c>
      <c r="N17" s="21">
        <f t="shared" si="2"/>
        <v>0</v>
      </c>
      <c r="O17" s="21">
        <f t="shared" si="11"/>
        <v>0</v>
      </c>
      <c r="P17" s="21">
        <f t="shared" si="3"/>
        <v>1830542</v>
      </c>
      <c r="Q17" s="17">
        <f>IF(ISERROR(VLOOKUP(CONCATENATE(Q$3,$A17),[3]Sheet4!$B$2:$E$1085,3,)=TRUE),0,VLOOKUP(CONCATENATE(Q$3,$A17),[3]Sheet4!$B$2:$E$1085,3,))</f>
        <v>0</v>
      </c>
      <c r="R17" s="17">
        <f>IF(ISERROR(VLOOKUP(CONCATENATE(R$3,$A17),[3]Sheet4!$B$2:$E$1085,3,)=TRUE),0,VLOOKUP(CONCATENATE(R$3,$A17),[3]Sheet4!$B$2:$E$1085,3,))</f>
        <v>0</v>
      </c>
      <c r="S17" s="17">
        <f>IF(ISERROR(VLOOKUP(CONCATENATE(S$3,$A17),[3]Sheet4!$B$2:$E$1085,3,)=TRUE),0,VLOOKUP(CONCATENATE(S$3,$A17),[3]Sheet4!$B$2:$E$1085,3,))</f>
        <v>0</v>
      </c>
      <c r="T17" s="17">
        <f>IF(ISERROR(VLOOKUP(CONCATENATE(T$3,$A17),[3]Sheet4!$B$2:$E$1085,3,)=TRUE),0,VLOOKUP(CONCATENATE(T$3,$A17),[3]Sheet4!$B$2:$E$1085,3,))</f>
        <v>0</v>
      </c>
      <c r="U17" s="17">
        <f>IF(ISERROR(VLOOKUP(CONCATENATE(U$3,$A17),[3]Sheet4!$B$2:$E$1085,3,)=TRUE),0,VLOOKUP(CONCATENATE(U$3,$A17),[3]Sheet4!$B$2:$E$1085,3,))</f>
        <v>0</v>
      </c>
      <c r="V17" s="17">
        <f>IF(ISERROR(VLOOKUP(CONCATENATE(V$3,$A17),[3]Sheet4!$B$2:$E$1085,3,)=TRUE),0,VLOOKUP(CONCATENATE(V$3,$A17),[3]Sheet4!$B$2:$E$1085,3,))</f>
        <v>0</v>
      </c>
      <c r="W17" s="17">
        <f>IF(ISERROR(VLOOKUP(CONCATENATE(W$3,$A17),[3]Sheet4!$B$2:$E$1085,3,)=TRUE),0,VLOOKUP(CONCATENATE(W$3,$A17),[3]Sheet4!$B$2:$E$1085,3,))</f>
        <v>0</v>
      </c>
      <c r="X17" s="17">
        <f>IF(ISERROR(VLOOKUP(CONCATENATE(X$3,$A17),[3]Sheet4!$B$2:$E$1085,3,)=TRUE),0,VLOOKUP(CONCATENATE(X$3,$A17),[3]Sheet4!$B$2:$E$1085,3,))</f>
        <v>0</v>
      </c>
      <c r="Y17" s="17">
        <f>IF(ISERROR(VLOOKUP(CONCATENATE(Y$3,$A17),[3]Sheet4!$B$2:$E$1085,3,)=TRUE),0,VLOOKUP(CONCATENATE(Y$3,$A17),[3]Sheet4!$B$2:$E$1085,3,))</f>
        <v>0</v>
      </c>
      <c r="Z17" s="17">
        <f>IF(ISERROR(VLOOKUP(CONCATENATE(Z$3,$A17),[3]Sheet4!$B$2:$E$1085,3,)=TRUE),0,VLOOKUP(CONCATENATE(Z$3,$A17),[3]Sheet4!$B$2:$E$1085,3,))</f>
        <v>0</v>
      </c>
      <c r="AA17" s="17">
        <f>IF(ISERROR(VLOOKUP(CONCATENATE(AA$3,$A17),[3]Sheet4!$B$2:$E$1085,3,)=TRUE),0,VLOOKUP(CONCATENATE(AA$3,$A17),[3]Sheet4!$B$2:$E$1085,3,))</f>
        <v>0</v>
      </c>
      <c r="AB17" s="17">
        <f>IF(ISERROR(VLOOKUP(CONCATENATE(AB$3,$A17),[3]Sheet4!$B$2:$E$1085,3,)=TRUE),0,VLOOKUP(CONCATENATE(AB$3,$A17),[3]Sheet4!$B$2:$E$1085,3,))</f>
        <v>0</v>
      </c>
      <c r="AC17" s="17">
        <f>IF(ISERROR(VLOOKUP(CONCATENATE(AC$3,$A17),[3]Sheet4!$B$2:$E$1085,3,)=TRUE),0,VLOOKUP(CONCATENATE(AC$3,$A17),[3]Sheet4!$B$2:$E$1085,3,))</f>
        <v>0</v>
      </c>
      <c r="AD17" s="17">
        <f>IF(ISERROR(VLOOKUP(CONCATENATE(AD$3,$A17),[3]Sheet4!$B$2:$E$1085,3,)=TRUE),0,VLOOKUP(CONCATENATE(AD$3,$A17),[3]Sheet4!$B$2:$E$1085,3,))</f>
        <v>0</v>
      </c>
      <c r="AE17" s="17">
        <f>IF(ISERROR(VLOOKUP(CONCATENATE(AE$3,$A17),[3]Sheet4!$B$2:$E$1085,3,)=TRUE),0,VLOOKUP(CONCATENATE(AE$3,$A17),[3]Sheet4!$B$2:$E$1085,3,))</f>
        <v>0</v>
      </c>
      <c r="AF17" s="17">
        <f>IF(ISERROR(VLOOKUP(CONCATENATE(AF$3,$A17),[3]Sheet4!$B$2:$E$1085,3,)=TRUE),0,VLOOKUP(CONCATENATE(AF$3,$A17),[3]Sheet4!$B$2:$E$1085,3,))</f>
        <v>0</v>
      </c>
      <c r="AG17" s="17">
        <f>IF(ISERROR(VLOOKUP(CONCATENATE(AG$3,$A17),[3]Sheet4!$B$2:$E$1085,3,)=TRUE),0,VLOOKUP(CONCATENATE(AG$3,$A17),[3]Sheet4!$B$2:$E$1085,3,))</f>
        <v>0</v>
      </c>
      <c r="AH17" s="17">
        <f>IF(ISERROR(VLOOKUP(CONCATENATE(AH$3,$A17),[3]Sheet4!$B$2:$E$1085,3,)=TRUE),0,VLOOKUP(CONCATENATE(AH$3,$A17),[3]Sheet4!$B$2:$E$1085,3,))</f>
        <v>0</v>
      </c>
      <c r="AI17" s="17">
        <f>IF(ISERROR(VLOOKUP(CONCATENATE(AI$3,$A17),[3]Sheet4!$B$2:$E$1085,3,)=TRUE),0,VLOOKUP(CONCATENATE(AI$3,$A17),[3]Sheet4!$B$2:$E$1085,3,))</f>
        <v>0</v>
      </c>
      <c r="AJ17" s="17">
        <f>IF(ISERROR(VLOOKUP(CONCATENATE(AJ$3,$A17),[3]Sheet4!$B$2:$E$1085,3,)=TRUE),0,VLOOKUP(CONCATENATE(AJ$3,$A17),[3]Sheet4!$B$2:$E$1085,3,))</f>
        <v>0</v>
      </c>
      <c r="AK17" s="17">
        <f>IF(ISERROR(VLOOKUP(CONCATENATE(AK$3,$A17),[3]Sheet4!$B$2:$E$1085,3,)=TRUE),0,VLOOKUP(CONCATENATE(AK$3,$A17),[3]Sheet4!$B$2:$E$1085,3,))</f>
        <v>0</v>
      </c>
      <c r="AL17" s="17">
        <f>IF(ISERROR(VLOOKUP(CONCATENATE(AL$3,$A17),[3]Sheet4!$B$2:$E$1085,3,)=TRUE),0,VLOOKUP(CONCATENATE(AL$3,$A17),[3]Sheet4!$B$2:$E$1085,3,))</f>
        <v>0</v>
      </c>
      <c r="AM17" s="17">
        <f>IF(ISERROR(VLOOKUP(CONCATENATE(AM$3,$A17),[3]Sheet4!$B$2:$E$1085,3,)=TRUE),0,VLOOKUP(CONCATENATE(AM$3,$A17),[3]Sheet4!$B$2:$E$1085,3,))</f>
        <v>0</v>
      </c>
      <c r="AN17" s="17">
        <f>IF(ISERROR(VLOOKUP(CONCATENATE(AN$3,$A17),[3]Sheet4!$B$2:$E$1085,3,)=TRUE),0,VLOOKUP(CONCATENATE(AN$3,$A17),[3]Sheet4!$B$2:$E$1085,3,))</f>
        <v>0</v>
      </c>
      <c r="AO17" s="17">
        <f>IF(ISERROR(VLOOKUP(CONCATENATE(AO$3,$A17),[3]Sheet4!$B$2:$E$1085,3,)=TRUE),0,VLOOKUP(CONCATENATE(AO$3,$A17),[3]Sheet4!$B$2:$E$1085,3,))</f>
        <v>33242</v>
      </c>
      <c r="AP17" s="17">
        <f>IF(ISERROR(VLOOKUP(CONCATENATE(AP$3,$A17),[3]Sheet4!$B$2:$E$1085,3,)=TRUE),0,VLOOKUP(CONCATENATE(AP$3,$A17),[3]Sheet4!$B$2:$E$1085,3,))</f>
        <v>0</v>
      </c>
      <c r="AQ17" s="17">
        <f>IF(ISERROR(VLOOKUP(CONCATENATE(AQ$3,$A17),[3]Sheet4!$B$2:$E$1085,3,)=TRUE),0,VLOOKUP(CONCATENATE(AQ$3,$A17),[3]Sheet4!$B$2:$E$1085,3,))</f>
        <v>0</v>
      </c>
      <c r="AR17" s="17">
        <f>IF(ISERROR(VLOOKUP(CONCATENATE(AR$3,$A17),[3]Sheet4!$B$2:$E$1085,3,)=TRUE),0,VLOOKUP(CONCATENATE(AR$3,$A17),[3]Sheet4!$B$2:$E$1085,3,))</f>
        <v>0</v>
      </c>
      <c r="AS17" s="17">
        <f>IF(ISERROR(VLOOKUP(CONCATENATE(AS$3,$A17),[3]Sheet4!$B$2:$E$1085,3,)=TRUE),0,VLOOKUP(CONCATENATE(AS$3,$A17),[3]Sheet4!$B$2:$E$1085,3,))</f>
        <v>0</v>
      </c>
      <c r="AT17" s="17">
        <f>IF(ISERROR(VLOOKUP(CONCATENATE(AT$3,$A17),[3]Sheet4!$B$2:$E$1085,3,)=TRUE),0,VLOOKUP(CONCATENATE(AT$3,$A17),[3]Sheet4!$B$2:$E$1085,3,))</f>
        <v>0</v>
      </c>
      <c r="AU17" s="17">
        <f>IF(ISERROR(VLOOKUP(CONCATENATE(AU$3,$A17),[3]Sheet4!$B$2:$E$1085,3,)=TRUE),0,VLOOKUP(CONCATENATE(AU$3,$A17),[3]Sheet4!$B$2:$E$1085,3,))</f>
        <v>0</v>
      </c>
      <c r="AV17" s="17">
        <f>IF(ISERROR(VLOOKUP(CONCATENATE(AV$3,$A17),[3]Sheet4!$B$2:$E$1085,3,)=TRUE),0,VLOOKUP(CONCATENATE(AV$3,$A17),[3]Sheet4!$B$2:$E$1085,3,))</f>
        <v>0</v>
      </c>
      <c r="AW17" s="17">
        <f>IF(ISERROR(VLOOKUP(CONCATENATE(AW$3,$A17),[3]Sheet4!$B$2:$E$1085,3,)=TRUE),0,VLOOKUP(CONCATENATE(AW$3,$A17),[3]Sheet4!$B$2:$E$1085,3,))</f>
        <v>0</v>
      </c>
      <c r="AX17" s="17">
        <f>IF(ISERROR(VLOOKUP(CONCATENATE(AX$3,$A17),[3]Sheet4!$B$2:$E$1085,3,)=TRUE),0,VLOOKUP(CONCATENATE(AX$3,$A17),[3]Sheet4!$B$2:$E$1085,3,))</f>
        <v>0</v>
      </c>
      <c r="AY17" s="17">
        <f>IF(ISERROR(VLOOKUP(CONCATENATE(AY$3,$A17),[3]Sheet4!$B$2:$E$1085,3,)=TRUE),0,VLOOKUP(CONCATENATE(AY$3,$A17),[3]Sheet4!$B$2:$E$1085,3,))</f>
        <v>0</v>
      </c>
      <c r="AZ17" s="17">
        <f>IF(ISERROR(VLOOKUP(CONCATENATE(AZ$3,$A17),[3]Sheet4!$B$2:$E$1085,3,)=TRUE),0,VLOOKUP(CONCATENATE(AZ$3,$A17),[3]Sheet4!$B$2:$E$1085,3,))</f>
        <v>0</v>
      </c>
      <c r="BA17" s="17">
        <f>IF(ISERROR(VLOOKUP(CONCATENATE(BA$3,$A17),[3]Sheet4!$B$2:$E$1085,3,)=TRUE),0,VLOOKUP(CONCATENATE(BA$3,$A17),[3]Sheet4!$B$2:$E$1085,3,))</f>
        <v>0</v>
      </c>
      <c r="BB17" s="17">
        <f>IF(ISERROR(VLOOKUP(CONCATENATE(BB$3,$A17),[3]Sheet4!$B$2:$E$1085,3,)=TRUE),0,VLOOKUP(CONCATENATE(BB$3,$A17),[3]Sheet4!$B$2:$E$1085,3,))</f>
        <v>0</v>
      </c>
      <c r="BC17" s="17">
        <f>IF(ISERROR(VLOOKUP(CONCATENATE(BC$3,$A17),[3]Sheet4!$B$2:$E$1085,3,)=TRUE),0,VLOOKUP(CONCATENATE(BC$3,$A17),[3]Sheet4!$B$2:$E$1085,3,))</f>
        <v>0</v>
      </c>
      <c r="BD17" s="17">
        <f>IF(ISERROR(VLOOKUP(CONCATENATE(BD$3,$A17),[3]Sheet4!$B$2:$E$1085,3,)=TRUE),0,VLOOKUP(CONCATENATE(BD$3,$A17),[3]Sheet4!$B$2:$E$1085,3,))</f>
        <v>0</v>
      </c>
      <c r="BE17" s="17">
        <f>IF(ISERROR(VLOOKUP(CONCATENATE(BE$3,$A17),[3]Sheet4!$B$2:$E$1085,3,)=TRUE),0,VLOOKUP(CONCATENATE(BE$3,$A17),[3]Sheet4!$B$2:$E$1085,3,))</f>
        <v>0</v>
      </c>
      <c r="BF17" s="17">
        <f>IF(ISERROR(VLOOKUP(CONCATENATE(BF$3,$A17),[3]Sheet4!$B$2:$E$1085,3,)=TRUE),0,VLOOKUP(CONCATENATE(BF$3,$A17),[3]Sheet4!$B$2:$E$1085,3,))</f>
        <v>0</v>
      </c>
      <c r="BG17" s="17">
        <f>IF(ISERROR(VLOOKUP(CONCATENATE(BG$3,$A17),[3]Sheet4!$B$2:$E$1085,3,)=TRUE),0,VLOOKUP(CONCATENATE(BG$3,$A17),[3]Sheet4!$B$2:$E$1085,3,))</f>
        <v>0</v>
      </c>
      <c r="BH17" s="17">
        <f>IF(ISERROR(VLOOKUP(CONCATENATE(BH$3,$A17),[3]Sheet4!$B$2:$E$1085,3,)=TRUE),0,VLOOKUP(CONCATENATE(BH$3,$A17),[3]Sheet4!$B$2:$E$1085,3,))</f>
        <v>0</v>
      </c>
      <c r="BI17" s="17">
        <f>IF(ISERROR(VLOOKUP(CONCATENATE(BI$3,$A17),[3]Sheet4!$B$2:$E$1085,3,)=TRUE),0,VLOOKUP(CONCATENATE(BI$3,$A17),[3]Sheet4!$B$2:$E$1085,3,))</f>
        <v>34429</v>
      </c>
      <c r="BJ17" s="17">
        <f>IF(ISERROR(VLOOKUP(CONCATENATE(BJ$3,$A17),[3]Sheet4!$B$2:$E$1085,3,)=TRUE),0,VLOOKUP(CONCATENATE(BJ$3,$A17),[3]Sheet4!$B$2:$E$1085,3,))</f>
        <v>0</v>
      </c>
      <c r="BK17" s="17">
        <f>IF(ISERROR(VLOOKUP(CONCATENATE(BK$3,$A17),[3]Sheet4!$B$2:$E$1085,3,)=TRUE),0,VLOOKUP(CONCATENATE(BK$3,$A17),[3]Sheet4!$B$2:$E$1085,3,))</f>
        <v>68859</v>
      </c>
      <c r="BL17" s="17">
        <f>IF(ISERROR(VLOOKUP(CONCATENATE(BL$3,$A17),[3]Sheet4!$B$2:$E$1085,3,)=TRUE),0,VLOOKUP(CONCATENATE(BL$3,$A17),[3]Sheet4!$B$2:$E$1085,3,))</f>
        <v>0</v>
      </c>
      <c r="BM17" s="17">
        <f>IF(ISERROR(VLOOKUP(CONCATENATE(BM$3,$A17),[3]Sheet4!$B$2:$E$1085,3,)=TRUE),0,VLOOKUP(CONCATENATE(BM$3,$A17),[3]Sheet4!$B$2:$E$1085,3,))</f>
        <v>0</v>
      </c>
      <c r="BN17" s="17">
        <f>IF(ISERROR(VLOOKUP(CONCATENATE(BN$3,$A17),[3]Sheet4!$B$2:$E$1085,3,)=TRUE),0,VLOOKUP(CONCATENATE(BN$3,$A17),[3]Sheet4!$B$2:$E$1085,3,))</f>
        <v>0</v>
      </c>
      <c r="BO17" s="17">
        <f>IF(ISERROR(VLOOKUP(CONCATENATE(BO$3,$A17),[3]Sheet4!$B$2:$E$1085,3,)=TRUE),0,VLOOKUP(CONCATENATE(BO$3,$A17),[3]Sheet4!$B$2:$E$1085,3,))</f>
        <v>0</v>
      </c>
      <c r="BP17" s="17">
        <f>IF(ISERROR(VLOOKUP(CONCATENATE(BP$3,$A17),[3]Sheet4!$B$2:$E$1085,3,)=TRUE),0,VLOOKUP(CONCATENATE(BP$3,$A17),[3]Sheet4!$B$2:$E$1085,3,))</f>
        <v>0</v>
      </c>
      <c r="BQ17" s="17">
        <f>IF(ISERROR(VLOOKUP(CONCATENATE(BQ$3,$A17),[3]Sheet4!$B$2:$E$1085,3,)=TRUE),0,VLOOKUP(CONCATENATE(BQ$3,$A17),[3]Sheet4!$B$2:$E$1085,3,))</f>
        <v>0</v>
      </c>
      <c r="BR17" s="17">
        <f>IF(ISERROR(VLOOKUP(CONCATENATE(BR$3,$A17),[3]Sheet4!$B$2:$E$1085,3,)=TRUE),0,VLOOKUP(CONCATENATE(BR$3,$A17),[3]Sheet4!$B$2:$E$1085,3,))</f>
        <v>0</v>
      </c>
      <c r="BS17" s="17">
        <f>IF(ISERROR(VLOOKUP(CONCATENATE(BS$3,$A17),[3]Sheet4!$B$2:$E$1085,3,)=TRUE),0,VLOOKUP(CONCATENATE(BS$3,$A17),[3]Sheet4!$B$2:$E$1085,3,))</f>
        <v>0</v>
      </c>
      <c r="BT17" s="17">
        <f>IF(ISERROR(VLOOKUP(CONCATENATE(BT$3,$A17),[3]Sheet4!$B$2:$E$1085,3,)=TRUE),0,VLOOKUP(CONCATENATE(BT$3,$A17),[3]Sheet4!$B$2:$E$1085,3,))</f>
        <v>0</v>
      </c>
      <c r="BU17" s="17">
        <f>IF(ISERROR(VLOOKUP(CONCATENATE(BU$3,$A17),[3]Sheet4!$B$2:$E$1085,3,)=TRUE),0,VLOOKUP(CONCATENATE(BU$3,$A17),[3]Sheet4!$B$2:$E$1085,3,))</f>
        <v>0</v>
      </c>
      <c r="BV17" s="17">
        <f>IF(ISERROR(VLOOKUP(CONCATENATE(BV$3,$A17),[3]Sheet4!$B$2:$E$1085,3,)=TRUE),0,VLOOKUP(CONCATENATE(BV$3,$A17),[3]Sheet4!$B$2:$E$1085,3,))</f>
        <v>0</v>
      </c>
      <c r="BW17" s="17">
        <f>IF(ISERROR(VLOOKUP(CONCATENATE(BW$3,$A17),[3]Sheet4!$B$2:$E$1085,3,)=TRUE),0,VLOOKUP(CONCATENATE(BW$3,$A17),[3]Sheet4!$B$2:$E$1085,3,))</f>
        <v>0</v>
      </c>
      <c r="BX17" s="17">
        <f>IF(ISERROR(VLOOKUP(CONCATENATE(BX$3,$A17),[3]Sheet4!$B$2:$E$1085,3,)=TRUE),0,VLOOKUP(CONCATENATE(BX$3,$A17),[3]Sheet4!$B$2:$E$1085,3,))</f>
        <v>0</v>
      </c>
      <c r="BY17" s="17">
        <f>IF(ISERROR(VLOOKUP(CONCATENATE(BY$3,$A17),[3]Sheet4!$B$2:$E$1085,3,)=TRUE),0,VLOOKUP(CONCATENATE(BY$3,$A17),[3]Sheet4!$B$2:$E$1085,3,))</f>
        <v>0</v>
      </c>
      <c r="BZ17" s="17">
        <f>IF(ISERROR(VLOOKUP(CONCATENATE(BZ$3,$A17),[3]Sheet4!$B$2:$E$1085,3,)=TRUE),0,VLOOKUP(CONCATENATE(BZ$3,$A17),[3]Sheet4!$B$2:$E$1085,3,))</f>
        <v>0</v>
      </c>
      <c r="CA17" s="17">
        <f>IF(ISERROR(VLOOKUP(CONCATENATE(CA$3,$A17),[3]Sheet4!$B$2:$E$1085,3,)=TRUE),0,VLOOKUP(CONCATENATE(CA$3,$A17),[3]Sheet4!$B$2:$E$1085,3,))</f>
        <v>0</v>
      </c>
      <c r="CB17" s="17">
        <f>IF(ISERROR(VLOOKUP(CONCATENATE(CB$3,$A17),[3]Sheet4!$B$2:$E$1085,3,)=TRUE),0,VLOOKUP(CONCATENATE(CB$3,$A17),[3]Sheet4!$B$2:$E$1085,3,))</f>
        <v>0</v>
      </c>
      <c r="CC17" s="17">
        <f>IF(ISERROR(VLOOKUP(CONCATENATE(CC$3,$A17),[3]Sheet4!$B$2:$E$1085,3,)=TRUE),0,VLOOKUP(CONCATENATE(CC$3,$A17),[3]Sheet4!$B$2:$E$1085,3,))</f>
        <v>0</v>
      </c>
      <c r="CD17" s="17">
        <f>IF(ISERROR(VLOOKUP(CONCATENATE(CD$3,$A17),[3]Sheet4!$B$2:$E$1085,3,)=TRUE),0,VLOOKUP(CONCATENATE(CD$3,$A17),[3]Sheet4!$B$2:$E$1085,3,))</f>
        <v>0</v>
      </c>
      <c r="CE17" s="17">
        <f>IF(ISERROR(VLOOKUP(CONCATENATE(CE$3,$A17),[3]Sheet4!$B$2:$E$1085,3,)=TRUE),0,VLOOKUP(CONCATENATE(CE$3,$A17),[3]Sheet4!$B$2:$E$1085,3,))</f>
        <v>0</v>
      </c>
      <c r="CF17" s="17">
        <f>IF(ISERROR(VLOOKUP(CONCATENATE(CF$3,$A17),[3]Sheet4!$B$2:$E$1085,3,)=TRUE),0,VLOOKUP(CONCATENATE(CF$3,$A17),[3]Sheet4!$B$2:$E$1085,3,))</f>
        <v>0</v>
      </c>
      <c r="CG17" s="17">
        <f>IF(ISERROR(VLOOKUP(CONCATENATE(CG$3,$A17),[3]Sheet4!$B$2:$E$1085,3,)=TRUE),0,VLOOKUP(CONCATENATE(CG$3,$A17),[3]Sheet4!$B$2:$E$1085,3,))</f>
        <v>0</v>
      </c>
      <c r="CH17" s="17">
        <f>IF(ISERROR(VLOOKUP(CONCATENATE(CH$3,$A17),[3]Sheet4!$B$2:$E$1085,3,)=TRUE),0,VLOOKUP(CONCATENATE(CH$3,$A17),[3]Sheet4!$B$2:$E$1085,3,))</f>
        <v>0</v>
      </c>
      <c r="CI17" s="17">
        <f>IF(ISERROR(VLOOKUP(CONCATENATE(CI$3,$A17),[3]Sheet4!$B$2:$E$1085,3,)=TRUE),0,VLOOKUP(CONCATENATE(CI$3,$A17),[3]Sheet4!$B$2:$E$1085,3,))</f>
        <v>0</v>
      </c>
      <c r="CJ17" s="17">
        <f>IF(ISERROR(VLOOKUP(CONCATENATE(CJ$3,$A17),[3]Sheet4!$B$2:$E$1085,3,)=TRUE),0,VLOOKUP(CONCATENATE(CJ$3,$A17),[3]Sheet4!$B$2:$E$1085,3,))</f>
        <v>0</v>
      </c>
      <c r="CK17" s="17">
        <f>IF(ISERROR(VLOOKUP(CONCATENATE(CK$3,$A17),[3]Sheet4!$B$2:$E$1085,3,)=TRUE),0,VLOOKUP(CONCATENATE(CK$3,$A17),[3]Sheet4!$B$2:$E$1085,3,))</f>
        <v>0</v>
      </c>
      <c r="CL17" s="17">
        <f>IF(ISERROR(VLOOKUP(CONCATENATE(CL$3,$A17),[3]Sheet4!$B$2:$E$1085,3,)=TRUE),0,VLOOKUP(CONCATENATE(CL$3,$A17),[3]Sheet4!$B$2:$E$1085,3,))</f>
        <v>0</v>
      </c>
      <c r="CM17" s="17">
        <f>IF(ISERROR(VLOOKUP(CONCATENATE(CM$3,$A17),[3]Sheet4!$B$2:$E$1085,3,)=TRUE),0,VLOOKUP(CONCATENATE(CM$3,$A17),[3]Sheet4!$B$2:$E$1085,3,))</f>
        <v>0</v>
      </c>
      <c r="CN17" s="17">
        <f>IF(ISERROR(VLOOKUP(CONCATENATE(CN$3,$A17),[3]Sheet4!$B$2:$E$1085,3,)=TRUE),0,VLOOKUP(CONCATENATE(CN$3,$A17),[3]Sheet4!$B$2:$E$1085,3,))</f>
        <v>0</v>
      </c>
      <c r="CO17" s="17">
        <f>IF(ISERROR(VLOOKUP(CONCATENATE(CO$3,$A17),[3]Sheet4!$B$2:$E$1085,3,)=TRUE),0,VLOOKUP(CONCATENATE(CO$3,$A17),[3]Sheet4!$B$2:$E$1085,3,))</f>
        <v>0</v>
      </c>
      <c r="CP17" s="17">
        <f>IF(ISERROR(VLOOKUP(CONCATENATE(CP$3,$A17),[3]Sheet4!$B$2:$E$1085,3,)=TRUE),0,VLOOKUP(CONCATENATE(CP$3,$A17),[3]Sheet4!$B$2:$E$1085,3,))</f>
        <v>0</v>
      </c>
      <c r="CQ17" s="17">
        <f>IF(ISERROR(VLOOKUP(CONCATENATE(CQ$3,$A17),[3]Sheet4!$B$2:$E$1085,3,)=TRUE),0,VLOOKUP(CONCATENATE(CQ$3,$A17),[3]Sheet4!$B$2:$E$1085,3,))</f>
        <v>0</v>
      </c>
      <c r="CR17" s="17">
        <f>IF(ISERROR(VLOOKUP(CONCATENATE(CR$3,$A17),[3]Sheet4!$B$2:$E$1085,3,)=TRUE),0,VLOOKUP(CONCATENATE(CR$3,$A17),[3]Sheet4!$B$2:$E$1085,3,))</f>
        <v>0</v>
      </c>
      <c r="CS17" s="17">
        <f>IF(ISERROR(VLOOKUP(CONCATENATE(CS$3,$A17),[3]Sheet4!$B$2:$E$1085,3,)=TRUE),0,VLOOKUP(CONCATENATE(CS$3,$A17),[3]Sheet4!$B$2:$E$1085,3,))</f>
        <v>0</v>
      </c>
      <c r="CT17" s="17">
        <f>IF(ISERROR(VLOOKUP(CONCATENATE(CT$3,$A17),[3]Sheet4!$B$2:$E$1085,3,)=TRUE),0,VLOOKUP(CONCATENATE(CT$3,$A17),[3]Sheet4!$B$2:$E$1085,3,))</f>
        <v>0</v>
      </c>
      <c r="CU17" s="17">
        <f>IF(ISERROR(VLOOKUP(CONCATENATE(CU$3,$A17),[3]Sheet4!$B$2:$E$1085,3,)=TRUE),0,VLOOKUP(CONCATENATE(CU$3,$A17),[3]Sheet4!$B$2:$E$1085,3,))</f>
        <v>0</v>
      </c>
      <c r="CV17" s="17">
        <f>IF(ISERROR(VLOOKUP(CONCATENATE(CV$3,$A17),[3]Sheet4!$B$2:$E$1085,3,)=TRUE),0,VLOOKUP(CONCATENATE(CV$3,$A17),[3]Sheet4!$B$2:$E$1085,3,))</f>
        <v>0</v>
      </c>
      <c r="CW17" s="17">
        <f>IF(ISERROR(VLOOKUP(CONCATENATE(CW$3,$A17),[3]Sheet4!$B$2:$E$1085,3,)=TRUE),0,VLOOKUP(CONCATENATE(CW$3,$A17),[3]Sheet4!$B$2:$E$1085,3,))</f>
        <v>0</v>
      </c>
      <c r="CX17" s="17">
        <f>IF(ISERROR(VLOOKUP(CONCATENATE(CX$3,$A17),[3]Sheet4!$B$2:$E$1085,3,)=TRUE),0,VLOOKUP(CONCATENATE(CX$3,$A17),[3]Sheet4!$B$2:$E$1085,3,))</f>
        <v>1604970</v>
      </c>
      <c r="CY17" s="17">
        <f>IF(ISERROR(VLOOKUP(CONCATENATE(CY$3,$A17),[3]Sheet4!$B$2:$E$1085,3,)=TRUE),0,VLOOKUP(CONCATENATE(CY$3,$A17),[3]Sheet4!$B$2:$E$1085,3,))</f>
        <v>0</v>
      </c>
      <c r="CZ17" s="17">
        <f>IF(ISERROR(VLOOKUP(CONCATENATE(CZ$3,$A17),[3]Sheet4!$B$2:$E$1085,3,)=TRUE),0,VLOOKUP(CONCATENATE(CZ$3,$A17),[3]Sheet4!$B$2:$E$1085,3,))</f>
        <v>0</v>
      </c>
      <c r="DA17" s="17">
        <f>IF(ISERROR(VLOOKUP(CONCATENATE(DA$3,$A17),[3]Sheet4!$B$2:$E$1085,3,)=TRUE),0,VLOOKUP(CONCATENATE(DA$3,$A17),[3]Sheet4!$B$2:$E$1085,3,))</f>
        <v>225572</v>
      </c>
    </row>
    <row r="18" spans="1:105">
      <c r="A18" s="131">
        <v>1020011</v>
      </c>
      <c r="B18" s="131" t="s">
        <v>11</v>
      </c>
      <c r="C18" s="132">
        <v>500</v>
      </c>
      <c r="D18" s="21">
        <v>495</v>
      </c>
      <c r="E18" s="132">
        <f t="shared" si="0"/>
        <v>495</v>
      </c>
      <c r="F18" s="21">
        <f t="shared" si="1"/>
        <v>0</v>
      </c>
      <c r="G18" s="21">
        <f t="shared" si="4"/>
        <v>521.23500000000001</v>
      </c>
      <c r="H18" s="21">
        <f t="shared" si="5"/>
        <v>549.90292499999998</v>
      </c>
      <c r="I18" s="21">
        <f t="shared" si="6"/>
        <v>0</v>
      </c>
      <c r="J18" s="21">
        <f t="shared" si="7"/>
        <v>0</v>
      </c>
      <c r="K18" s="21">
        <f t="shared" si="8"/>
        <v>0</v>
      </c>
      <c r="L18" s="21">
        <f t="shared" si="9"/>
        <v>495</v>
      </c>
      <c r="M18" s="21">
        <f t="shared" si="10"/>
        <v>0</v>
      </c>
      <c r="N18" s="21">
        <f t="shared" si="2"/>
        <v>0</v>
      </c>
      <c r="O18" s="21">
        <f t="shared" si="11"/>
        <v>0</v>
      </c>
      <c r="P18" s="21">
        <f t="shared" si="3"/>
        <v>0</v>
      </c>
      <c r="Q18" s="17">
        <f>IF(ISERROR(VLOOKUP(CONCATENATE(Q$3,$A18),[3]Sheet4!$B$2:$E$1085,3,)=TRUE),0,VLOOKUP(CONCATENATE(Q$3,$A18),[3]Sheet4!$B$2:$E$1085,3,))</f>
        <v>0</v>
      </c>
      <c r="R18" s="17">
        <f>IF(ISERROR(VLOOKUP(CONCATENATE(R$3,$A18),[3]Sheet4!$B$2:$E$1085,3,)=TRUE),0,VLOOKUP(CONCATENATE(R$3,$A18),[3]Sheet4!$B$2:$E$1085,3,))</f>
        <v>0</v>
      </c>
      <c r="S18" s="17">
        <f>IF(ISERROR(VLOOKUP(CONCATENATE(S$3,$A18),[3]Sheet4!$B$2:$E$1085,3,)=TRUE),0,VLOOKUP(CONCATENATE(S$3,$A18),[3]Sheet4!$B$2:$E$1085,3,))</f>
        <v>0</v>
      </c>
      <c r="T18" s="17">
        <f>IF(ISERROR(VLOOKUP(CONCATENATE(T$3,$A18),[3]Sheet4!$B$2:$E$1085,3,)=TRUE),0,VLOOKUP(CONCATENATE(T$3,$A18),[3]Sheet4!$B$2:$E$1085,3,))</f>
        <v>0</v>
      </c>
      <c r="U18" s="17">
        <f>IF(ISERROR(VLOOKUP(CONCATENATE(U$3,$A18),[3]Sheet4!$B$2:$E$1085,3,)=TRUE),0,VLOOKUP(CONCATENATE(U$3,$A18),[3]Sheet4!$B$2:$E$1085,3,))</f>
        <v>0</v>
      </c>
      <c r="V18" s="17">
        <f>IF(ISERROR(VLOOKUP(CONCATENATE(V$3,$A18),[3]Sheet4!$B$2:$E$1085,3,)=TRUE),0,VLOOKUP(CONCATENATE(V$3,$A18),[3]Sheet4!$B$2:$E$1085,3,))</f>
        <v>0</v>
      </c>
      <c r="W18" s="17">
        <f>IF(ISERROR(VLOOKUP(CONCATENATE(W$3,$A18),[3]Sheet4!$B$2:$E$1085,3,)=TRUE),0,VLOOKUP(CONCATENATE(W$3,$A18),[3]Sheet4!$B$2:$E$1085,3,))</f>
        <v>0</v>
      </c>
      <c r="X18" s="17">
        <f>IF(ISERROR(VLOOKUP(CONCATENATE(X$3,$A18),[3]Sheet4!$B$2:$E$1085,3,)=TRUE),0,VLOOKUP(CONCATENATE(X$3,$A18),[3]Sheet4!$B$2:$E$1085,3,))</f>
        <v>0</v>
      </c>
      <c r="Y18" s="17">
        <f>IF(ISERROR(VLOOKUP(CONCATENATE(Y$3,$A18),[3]Sheet4!$B$2:$E$1085,3,)=TRUE),0,VLOOKUP(CONCATENATE(Y$3,$A18),[3]Sheet4!$B$2:$E$1085,3,))</f>
        <v>0</v>
      </c>
      <c r="Z18" s="17">
        <f>IF(ISERROR(VLOOKUP(CONCATENATE(Z$3,$A18),[3]Sheet4!$B$2:$E$1085,3,)=TRUE),0,VLOOKUP(CONCATENATE(Z$3,$A18),[3]Sheet4!$B$2:$E$1085,3,))</f>
        <v>0</v>
      </c>
      <c r="AA18" s="17">
        <f>IF(ISERROR(VLOOKUP(CONCATENATE(AA$3,$A18),[3]Sheet4!$B$2:$E$1085,3,)=TRUE),0,VLOOKUP(CONCATENATE(AA$3,$A18),[3]Sheet4!$B$2:$E$1085,3,))</f>
        <v>0</v>
      </c>
      <c r="AB18" s="17">
        <f>IF(ISERROR(VLOOKUP(CONCATENATE(AB$3,$A18),[3]Sheet4!$B$2:$E$1085,3,)=TRUE),0,VLOOKUP(CONCATENATE(AB$3,$A18),[3]Sheet4!$B$2:$E$1085,3,))</f>
        <v>0</v>
      </c>
      <c r="AC18" s="17">
        <f>IF(ISERROR(VLOOKUP(CONCATENATE(AC$3,$A18),[3]Sheet4!$B$2:$E$1085,3,)=TRUE),0,VLOOKUP(CONCATENATE(AC$3,$A18),[3]Sheet4!$B$2:$E$1085,3,))</f>
        <v>0</v>
      </c>
      <c r="AD18" s="17">
        <f>IF(ISERROR(VLOOKUP(CONCATENATE(AD$3,$A18),[3]Sheet4!$B$2:$E$1085,3,)=TRUE),0,VLOOKUP(CONCATENATE(AD$3,$A18),[3]Sheet4!$B$2:$E$1085,3,))</f>
        <v>0</v>
      </c>
      <c r="AE18" s="17">
        <f>IF(ISERROR(VLOOKUP(CONCATENATE(AE$3,$A18),[3]Sheet4!$B$2:$E$1085,3,)=TRUE),0,VLOOKUP(CONCATENATE(AE$3,$A18),[3]Sheet4!$B$2:$E$1085,3,))</f>
        <v>0</v>
      </c>
      <c r="AF18" s="17">
        <f>IF(ISERROR(VLOOKUP(CONCATENATE(AF$3,$A18),[3]Sheet4!$B$2:$E$1085,3,)=TRUE),0,VLOOKUP(CONCATENATE(AF$3,$A18),[3]Sheet4!$B$2:$E$1085,3,))</f>
        <v>0</v>
      </c>
      <c r="AG18" s="17">
        <f>IF(ISERROR(VLOOKUP(CONCATENATE(AG$3,$A18),[3]Sheet4!$B$2:$E$1085,3,)=TRUE),0,VLOOKUP(CONCATENATE(AG$3,$A18),[3]Sheet4!$B$2:$E$1085,3,))</f>
        <v>0</v>
      </c>
      <c r="AH18" s="17">
        <f>IF(ISERROR(VLOOKUP(CONCATENATE(AH$3,$A18),[3]Sheet4!$B$2:$E$1085,3,)=TRUE),0,VLOOKUP(CONCATENATE(AH$3,$A18),[3]Sheet4!$B$2:$E$1085,3,))</f>
        <v>0</v>
      </c>
      <c r="AI18" s="17">
        <f>IF(ISERROR(VLOOKUP(CONCATENATE(AI$3,$A18),[3]Sheet4!$B$2:$E$1085,3,)=TRUE),0,VLOOKUP(CONCATENATE(AI$3,$A18),[3]Sheet4!$B$2:$E$1085,3,))</f>
        <v>0</v>
      </c>
      <c r="AJ18" s="17">
        <f>IF(ISERROR(VLOOKUP(CONCATENATE(AJ$3,$A18),[3]Sheet4!$B$2:$E$1085,3,)=TRUE),0,VLOOKUP(CONCATENATE(AJ$3,$A18),[3]Sheet4!$B$2:$E$1085,3,))</f>
        <v>0</v>
      </c>
      <c r="AK18" s="17">
        <f>IF(ISERROR(VLOOKUP(CONCATENATE(AK$3,$A18),[3]Sheet4!$B$2:$E$1085,3,)=TRUE),0,VLOOKUP(CONCATENATE(AK$3,$A18),[3]Sheet4!$B$2:$E$1085,3,))</f>
        <v>0</v>
      </c>
      <c r="AL18" s="17">
        <f>IF(ISERROR(VLOOKUP(CONCATENATE(AL$3,$A18),[3]Sheet4!$B$2:$E$1085,3,)=TRUE),0,VLOOKUP(CONCATENATE(AL$3,$A18),[3]Sheet4!$B$2:$E$1085,3,))</f>
        <v>0</v>
      </c>
      <c r="AM18" s="17">
        <f>IF(ISERROR(VLOOKUP(CONCATENATE(AM$3,$A18),[3]Sheet4!$B$2:$E$1085,3,)=TRUE),0,VLOOKUP(CONCATENATE(AM$3,$A18),[3]Sheet4!$B$2:$E$1085,3,))</f>
        <v>0</v>
      </c>
      <c r="AN18" s="17">
        <f>IF(ISERROR(VLOOKUP(CONCATENATE(AN$3,$A18),[3]Sheet4!$B$2:$E$1085,3,)=TRUE),0,VLOOKUP(CONCATENATE(AN$3,$A18),[3]Sheet4!$B$2:$E$1085,3,))</f>
        <v>0</v>
      </c>
      <c r="AO18" s="17">
        <f>IF(ISERROR(VLOOKUP(CONCATENATE(AO$3,$A18),[3]Sheet4!$B$2:$E$1085,3,)=TRUE),0,VLOOKUP(CONCATENATE(AO$3,$A18),[3]Sheet4!$B$2:$E$1085,3,))</f>
        <v>0</v>
      </c>
      <c r="AP18" s="17">
        <f>IF(ISERROR(VLOOKUP(CONCATENATE(AP$3,$A18),[3]Sheet4!$B$2:$E$1085,3,)=TRUE),0,VLOOKUP(CONCATENATE(AP$3,$A18),[3]Sheet4!$B$2:$E$1085,3,))</f>
        <v>0</v>
      </c>
      <c r="AQ18" s="17">
        <f>IF(ISERROR(VLOOKUP(CONCATENATE(AQ$3,$A18),[3]Sheet4!$B$2:$E$1085,3,)=TRUE),0,VLOOKUP(CONCATENATE(AQ$3,$A18),[3]Sheet4!$B$2:$E$1085,3,))</f>
        <v>0</v>
      </c>
      <c r="AR18" s="17">
        <f>IF(ISERROR(VLOOKUP(CONCATENATE(AR$3,$A18),[3]Sheet4!$B$2:$E$1085,3,)=TRUE),0,VLOOKUP(CONCATENATE(AR$3,$A18),[3]Sheet4!$B$2:$E$1085,3,))</f>
        <v>0</v>
      </c>
      <c r="AS18" s="17">
        <f>IF(ISERROR(VLOOKUP(CONCATENATE(AS$3,$A18),[3]Sheet4!$B$2:$E$1085,3,)=TRUE),0,VLOOKUP(CONCATENATE(AS$3,$A18),[3]Sheet4!$B$2:$E$1085,3,))</f>
        <v>0</v>
      </c>
      <c r="AT18" s="17">
        <f>IF(ISERROR(VLOOKUP(CONCATENATE(AT$3,$A18),[3]Sheet4!$B$2:$E$1085,3,)=TRUE),0,VLOOKUP(CONCATENATE(AT$3,$A18),[3]Sheet4!$B$2:$E$1085,3,))</f>
        <v>495</v>
      </c>
      <c r="AU18" s="17">
        <f>IF(ISERROR(VLOOKUP(CONCATENATE(AU$3,$A18),[3]Sheet4!$B$2:$E$1085,3,)=TRUE),0,VLOOKUP(CONCATENATE(AU$3,$A18),[3]Sheet4!$B$2:$E$1085,3,))</f>
        <v>0</v>
      </c>
      <c r="AV18" s="17">
        <f>IF(ISERROR(VLOOKUP(CONCATENATE(AV$3,$A18),[3]Sheet4!$B$2:$E$1085,3,)=TRUE),0,VLOOKUP(CONCATENATE(AV$3,$A18),[3]Sheet4!$B$2:$E$1085,3,))</f>
        <v>0</v>
      </c>
      <c r="AW18" s="17">
        <f>IF(ISERROR(VLOOKUP(CONCATENATE(AW$3,$A18),[3]Sheet4!$B$2:$E$1085,3,)=TRUE),0,VLOOKUP(CONCATENATE(AW$3,$A18),[3]Sheet4!$B$2:$E$1085,3,))</f>
        <v>0</v>
      </c>
      <c r="AX18" s="17">
        <f>IF(ISERROR(VLOOKUP(CONCATENATE(AX$3,$A18),[3]Sheet4!$B$2:$E$1085,3,)=TRUE),0,VLOOKUP(CONCATENATE(AX$3,$A18),[3]Sheet4!$B$2:$E$1085,3,))</f>
        <v>0</v>
      </c>
      <c r="AY18" s="17">
        <f>IF(ISERROR(VLOOKUP(CONCATENATE(AY$3,$A18),[3]Sheet4!$B$2:$E$1085,3,)=TRUE),0,VLOOKUP(CONCATENATE(AY$3,$A18),[3]Sheet4!$B$2:$E$1085,3,))</f>
        <v>0</v>
      </c>
      <c r="AZ18" s="17">
        <f>IF(ISERROR(VLOOKUP(CONCATENATE(AZ$3,$A18),[3]Sheet4!$B$2:$E$1085,3,)=TRUE),0,VLOOKUP(CONCATENATE(AZ$3,$A18),[3]Sheet4!$B$2:$E$1085,3,))</f>
        <v>0</v>
      </c>
      <c r="BA18" s="17">
        <f>IF(ISERROR(VLOOKUP(CONCATENATE(BA$3,$A18),[3]Sheet4!$B$2:$E$1085,3,)=TRUE),0,VLOOKUP(CONCATENATE(BA$3,$A18),[3]Sheet4!$B$2:$E$1085,3,))</f>
        <v>0</v>
      </c>
      <c r="BB18" s="17">
        <f>IF(ISERROR(VLOOKUP(CONCATENATE(BB$3,$A18),[3]Sheet4!$B$2:$E$1085,3,)=TRUE),0,VLOOKUP(CONCATENATE(BB$3,$A18),[3]Sheet4!$B$2:$E$1085,3,))</f>
        <v>0</v>
      </c>
      <c r="BC18" s="17">
        <f>IF(ISERROR(VLOOKUP(CONCATENATE(BC$3,$A18),[3]Sheet4!$B$2:$E$1085,3,)=TRUE),0,VLOOKUP(CONCATENATE(BC$3,$A18),[3]Sheet4!$B$2:$E$1085,3,))</f>
        <v>0</v>
      </c>
      <c r="BD18" s="17">
        <f>IF(ISERROR(VLOOKUP(CONCATENATE(BD$3,$A18),[3]Sheet4!$B$2:$E$1085,3,)=TRUE),0,VLOOKUP(CONCATENATE(BD$3,$A18),[3]Sheet4!$B$2:$E$1085,3,))</f>
        <v>0</v>
      </c>
      <c r="BE18" s="17">
        <f>IF(ISERROR(VLOOKUP(CONCATENATE(BE$3,$A18),[3]Sheet4!$B$2:$E$1085,3,)=TRUE),0,VLOOKUP(CONCATENATE(BE$3,$A18),[3]Sheet4!$B$2:$E$1085,3,))</f>
        <v>0</v>
      </c>
      <c r="BF18" s="17">
        <f>IF(ISERROR(VLOOKUP(CONCATENATE(BF$3,$A18),[3]Sheet4!$B$2:$E$1085,3,)=TRUE),0,VLOOKUP(CONCATENATE(BF$3,$A18),[3]Sheet4!$B$2:$E$1085,3,))</f>
        <v>0</v>
      </c>
      <c r="BG18" s="17">
        <f>IF(ISERROR(VLOOKUP(CONCATENATE(BG$3,$A18),[3]Sheet4!$B$2:$E$1085,3,)=TRUE),0,VLOOKUP(CONCATENATE(BG$3,$A18),[3]Sheet4!$B$2:$E$1085,3,))</f>
        <v>0</v>
      </c>
      <c r="BH18" s="17">
        <f>IF(ISERROR(VLOOKUP(CONCATENATE(BH$3,$A18),[3]Sheet4!$B$2:$E$1085,3,)=TRUE),0,VLOOKUP(CONCATENATE(BH$3,$A18),[3]Sheet4!$B$2:$E$1085,3,))</f>
        <v>0</v>
      </c>
      <c r="BI18" s="17">
        <f>IF(ISERROR(VLOOKUP(CONCATENATE(BI$3,$A18),[3]Sheet4!$B$2:$E$1085,3,)=TRUE),0,VLOOKUP(CONCATENATE(BI$3,$A18),[3]Sheet4!$B$2:$E$1085,3,))</f>
        <v>0</v>
      </c>
      <c r="BJ18" s="17">
        <f>IF(ISERROR(VLOOKUP(CONCATENATE(BJ$3,$A18),[3]Sheet4!$B$2:$E$1085,3,)=TRUE),0,VLOOKUP(CONCATENATE(BJ$3,$A18),[3]Sheet4!$B$2:$E$1085,3,))</f>
        <v>0</v>
      </c>
      <c r="BK18" s="17">
        <f>IF(ISERROR(VLOOKUP(CONCATENATE(BK$3,$A18),[3]Sheet4!$B$2:$E$1085,3,)=TRUE),0,VLOOKUP(CONCATENATE(BK$3,$A18),[3]Sheet4!$B$2:$E$1085,3,))</f>
        <v>0</v>
      </c>
      <c r="BL18" s="17">
        <f>IF(ISERROR(VLOOKUP(CONCATENATE(BL$3,$A18),[3]Sheet4!$B$2:$E$1085,3,)=TRUE),0,VLOOKUP(CONCATENATE(BL$3,$A18),[3]Sheet4!$B$2:$E$1085,3,))</f>
        <v>0</v>
      </c>
      <c r="BM18" s="17">
        <f>IF(ISERROR(VLOOKUP(CONCATENATE(BM$3,$A18),[3]Sheet4!$B$2:$E$1085,3,)=TRUE),0,VLOOKUP(CONCATENATE(BM$3,$A18),[3]Sheet4!$B$2:$E$1085,3,))</f>
        <v>0</v>
      </c>
      <c r="BN18" s="17">
        <f>IF(ISERROR(VLOOKUP(CONCATENATE(BN$3,$A18),[3]Sheet4!$B$2:$E$1085,3,)=TRUE),0,VLOOKUP(CONCATENATE(BN$3,$A18),[3]Sheet4!$B$2:$E$1085,3,))</f>
        <v>0</v>
      </c>
      <c r="BO18" s="17">
        <f>IF(ISERROR(VLOOKUP(CONCATENATE(BO$3,$A18),[3]Sheet4!$B$2:$E$1085,3,)=TRUE),0,VLOOKUP(CONCATENATE(BO$3,$A18),[3]Sheet4!$B$2:$E$1085,3,))</f>
        <v>0</v>
      </c>
      <c r="BP18" s="17">
        <f>IF(ISERROR(VLOOKUP(CONCATENATE(BP$3,$A18),[3]Sheet4!$B$2:$E$1085,3,)=TRUE),0,VLOOKUP(CONCATENATE(BP$3,$A18),[3]Sheet4!$B$2:$E$1085,3,))</f>
        <v>0</v>
      </c>
      <c r="BQ18" s="17">
        <f>IF(ISERROR(VLOOKUP(CONCATENATE(BQ$3,$A18),[3]Sheet4!$B$2:$E$1085,3,)=TRUE),0,VLOOKUP(CONCATENATE(BQ$3,$A18),[3]Sheet4!$B$2:$E$1085,3,))</f>
        <v>0</v>
      </c>
      <c r="BR18" s="17">
        <f>IF(ISERROR(VLOOKUP(CONCATENATE(BR$3,$A18),[3]Sheet4!$B$2:$E$1085,3,)=TRUE),0,VLOOKUP(CONCATENATE(BR$3,$A18),[3]Sheet4!$B$2:$E$1085,3,))</f>
        <v>0</v>
      </c>
      <c r="BS18" s="17">
        <f>IF(ISERROR(VLOOKUP(CONCATENATE(BS$3,$A18),[3]Sheet4!$B$2:$E$1085,3,)=TRUE),0,VLOOKUP(CONCATENATE(BS$3,$A18),[3]Sheet4!$B$2:$E$1085,3,))</f>
        <v>0</v>
      </c>
      <c r="BT18" s="17">
        <f>IF(ISERROR(VLOOKUP(CONCATENATE(BT$3,$A18),[3]Sheet4!$B$2:$E$1085,3,)=TRUE),0,VLOOKUP(CONCATENATE(BT$3,$A18),[3]Sheet4!$B$2:$E$1085,3,))</f>
        <v>0</v>
      </c>
      <c r="BU18" s="17">
        <f>IF(ISERROR(VLOOKUP(CONCATENATE(BU$3,$A18),[3]Sheet4!$B$2:$E$1085,3,)=TRUE),0,VLOOKUP(CONCATENATE(BU$3,$A18),[3]Sheet4!$B$2:$E$1085,3,))</f>
        <v>0</v>
      </c>
      <c r="BV18" s="17">
        <f>IF(ISERROR(VLOOKUP(CONCATENATE(BV$3,$A18),[3]Sheet4!$B$2:$E$1085,3,)=TRUE),0,VLOOKUP(CONCATENATE(BV$3,$A18),[3]Sheet4!$B$2:$E$1085,3,))</f>
        <v>0</v>
      </c>
      <c r="BW18" s="17">
        <f>IF(ISERROR(VLOOKUP(CONCATENATE(BW$3,$A18),[3]Sheet4!$B$2:$E$1085,3,)=TRUE),0,VLOOKUP(CONCATENATE(BW$3,$A18),[3]Sheet4!$B$2:$E$1085,3,))</f>
        <v>0</v>
      </c>
      <c r="BX18" s="17">
        <f>IF(ISERROR(VLOOKUP(CONCATENATE(BX$3,$A18),[3]Sheet4!$B$2:$E$1085,3,)=TRUE),0,VLOOKUP(CONCATENATE(BX$3,$A18),[3]Sheet4!$B$2:$E$1085,3,))</f>
        <v>0</v>
      </c>
      <c r="BY18" s="17">
        <f>IF(ISERROR(VLOOKUP(CONCATENATE(BY$3,$A18),[3]Sheet4!$B$2:$E$1085,3,)=TRUE),0,VLOOKUP(CONCATENATE(BY$3,$A18),[3]Sheet4!$B$2:$E$1085,3,))</f>
        <v>0</v>
      </c>
      <c r="BZ18" s="17">
        <f>IF(ISERROR(VLOOKUP(CONCATENATE(BZ$3,$A18),[3]Sheet4!$B$2:$E$1085,3,)=TRUE),0,VLOOKUP(CONCATENATE(BZ$3,$A18),[3]Sheet4!$B$2:$E$1085,3,))</f>
        <v>0</v>
      </c>
      <c r="CA18" s="17">
        <f>IF(ISERROR(VLOOKUP(CONCATENATE(CA$3,$A18),[3]Sheet4!$B$2:$E$1085,3,)=TRUE),0,VLOOKUP(CONCATENATE(CA$3,$A18),[3]Sheet4!$B$2:$E$1085,3,))</f>
        <v>0</v>
      </c>
      <c r="CB18" s="17">
        <f>IF(ISERROR(VLOOKUP(CONCATENATE(CB$3,$A18),[3]Sheet4!$B$2:$E$1085,3,)=TRUE),0,VLOOKUP(CONCATENATE(CB$3,$A18),[3]Sheet4!$B$2:$E$1085,3,))</f>
        <v>0</v>
      </c>
      <c r="CC18" s="17">
        <f>IF(ISERROR(VLOOKUP(CONCATENATE(CC$3,$A18),[3]Sheet4!$B$2:$E$1085,3,)=TRUE),0,VLOOKUP(CONCATENATE(CC$3,$A18),[3]Sheet4!$B$2:$E$1085,3,))</f>
        <v>0</v>
      </c>
      <c r="CD18" s="17">
        <f>IF(ISERROR(VLOOKUP(CONCATENATE(CD$3,$A18),[3]Sheet4!$B$2:$E$1085,3,)=TRUE),0,VLOOKUP(CONCATENATE(CD$3,$A18),[3]Sheet4!$B$2:$E$1085,3,))</f>
        <v>0</v>
      </c>
      <c r="CE18" s="17">
        <f>IF(ISERROR(VLOOKUP(CONCATENATE(CE$3,$A18),[3]Sheet4!$B$2:$E$1085,3,)=TRUE),0,VLOOKUP(CONCATENATE(CE$3,$A18),[3]Sheet4!$B$2:$E$1085,3,))</f>
        <v>0</v>
      </c>
      <c r="CF18" s="17">
        <f>IF(ISERROR(VLOOKUP(CONCATENATE(CF$3,$A18),[3]Sheet4!$B$2:$E$1085,3,)=TRUE),0,VLOOKUP(CONCATENATE(CF$3,$A18),[3]Sheet4!$B$2:$E$1085,3,))</f>
        <v>0</v>
      </c>
      <c r="CG18" s="17">
        <f>IF(ISERROR(VLOOKUP(CONCATENATE(CG$3,$A18),[3]Sheet4!$B$2:$E$1085,3,)=TRUE),0,VLOOKUP(CONCATENATE(CG$3,$A18),[3]Sheet4!$B$2:$E$1085,3,))</f>
        <v>0</v>
      </c>
      <c r="CH18" s="17">
        <f>IF(ISERROR(VLOOKUP(CONCATENATE(CH$3,$A18),[3]Sheet4!$B$2:$E$1085,3,)=TRUE),0,VLOOKUP(CONCATENATE(CH$3,$A18),[3]Sheet4!$B$2:$E$1085,3,))</f>
        <v>0</v>
      </c>
      <c r="CI18" s="17">
        <f>IF(ISERROR(VLOOKUP(CONCATENATE(CI$3,$A18),[3]Sheet4!$B$2:$E$1085,3,)=TRUE),0,VLOOKUP(CONCATENATE(CI$3,$A18),[3]Sheet4!$B$2:$E$1085,3,))</f>
        <v>0</v>
      </c>
      <c r="CJ18" s="17">
        <f>IF(ISERROR(VLOOKUP(CONCATENATE(CJ$3,$A18),[3]Sheet4!$B$2:$E$1085,3,)=TRUE),0,VLOOKUP(CONCATENATE(CJ$3,$A18),[3]Sheet4!$B$2:$E$1085,3,))</f>
        <v>0</v>
      </c>
      <c r="CK18" s="17">
        <f>IF(ISERROR(VLOOKUP(CONCATENATE(CK$3,$A18),[3]Sheet4!$B$2:$E$1085,3,)=TRUE),0,VLOOKUP(CONCATENATE(CK$3,$A18),[3]Sheet4!$B$2:$E$1085,3,))</f>
        <v>0</v>
      </c>
      <c r="CL18" s="17">
        <f>IF(ISERROR(VLOOKUP(CONCATENATE(CL$3,$A18),[3]Sheet4!$B$2:$E$1085,3,)=TRUE),0,VLOOKUP(CONCATENATE(CL$3,$A18),[3]Sheet4!$B$2:$E$1085,3,))</f>
        <v>0</v>
      </c>
      <c r="CM18" s="17">
        <f>IF(ISERROR(VLOOKUP(CONCATENATE(CM$3,$A18),[3]Sheet4!$B$2:$E$1085,3,)=TRUE),0,VLOOKUP(CONCATENATE(CM$3,$A18),[3]Sheet4!$B$2:$E$1085,3,))</f>
        <v>0</v>
      </c>
      <c r="CN18" s="17">
        <f>IF(ISERROR(VLOOKUP(CONCATENATE(CN$3,$A18),[3]Sheet4!$B$2:$E$1085,3,)=TRUE),0,VLOOKUP(CONCATENATE(CN$3,$A18),[3]Sheet4!$B$2:$E$1085,3,))</f>
        <v>0</v>
      </c>
      <c r="CO18" s="17">
        <f>IF(ISERROR(VLOOKUP(CONCATENATE(CO$3,$A18),[3]Sheet4!$B$2:$E$1085,3,)=TRUE),0,VLOOKUP(CONCATENATE(CO$3,$A18),[3]Sheet4!$B$2:$E$1085,3,))</f>
        <v>0</v>
      </c>
      <c r="CP18" s="17">
        <f>IF(ISERROR(VLOOKUP(CONCATENATE(CP$3,$A18),[3]Sheet4!$B$2:$E$1085,3,)=TRUE),0,VLOOKUP(CONCATENATE(CP$3,$A18),[3]Sheet4!$B$2:$E$1085,3,))</f>
        <v>0</v>
      </c>
      <c r="CQ18" s="17">
        <f>IF(ISERROR(VLOOKUP(CONCATENATE(CQ$3,$A18),[3]Sheet4!$B$2:$E$1085,3,)=TRUE),0,VLOOKUP(CONCATENATE(CQ$3,$A18),[3]Sheet4!$B$2:$E$1085,3,))</f>
        <v>0</v>
      </c>
      <c r="CR18" s="17">
        <f>IF(ISERROR(VLOOKUP(CONCATENATE(CR$3,$A18),[3]Sheet4!$B$2:$E$1085,3,)=TRUE),0,VLOOKUP(CONCATENATE(CR$3,$A18),[3]Sheet4!$B$2:$E$1085,3,))</f>
        <v>0</v>
      </c>
      <c r="CS18" s="17">
        <f>IF(ISERROR(VLOOKUP(CONCATENATE(CS$3,$A18),[3]Sheet4!$B$2:$E$1085,3,)=TRUE),0,VLOOKUP(CONCATENATE(CS$3,$A18),[3]Sheet4!$B$2:$E$1085,3,))</f>
        <v>0</v>
      </c>
      <c r="CT18" s="17">
        <f>IF(ISERROR(VLOOKUP(CONCATENATE(CT$3,$A18),[3]Sheet4!$B$2:$E$1085,3,)=TRUE),0,VLOOKUP(CONCATENATE(CT$3,$A18),[3]Sheet4!$B$2:$E$1085,3,))</f>
        <v>0</v>
      </c>
      <c r="CU18" s="17">
        <f>IF(ISERROR(VLOOKUP(CONCATENATE(CU$3,$A18),[3]Sheet4!$B$2:$E$1085,3,)=TRUE),0,VLOOKUP(CONCATENATE(CU$3,$A18),[3]Sheet4!$B$2:$E$1085,3,))</f>
        <v>0</v>
      </c>
      <c r="CV18" s="17">
        <f>IF(ISERROR(VLOOKUP(CONCATENATE(CV$3,$A18),[3]Sheet4!$B$2:$E$1085,3,)=TRUE),0,VLOOKUP(CONCATENATE(CV$3,$A18),[3]Sheet4!$B$2:$E$1085,3,))</f>
        <v>0</v>
      </c>
      <c r="CW18" s="17">
        <f>IF(ISERROR(VLOOKUP(CONCATENATE(CW$3,$A18),[3]Sheet4!$B$2:$E$1085,3,)=TRUE),0,VLOOKUP(CONCATENATE(CW$3,$A18),[3]Sheet4!$B$2:$E$1085,3,))</f>
        <v>0</v>
      </c>
      <c r="CX18" s="17">
        <f>IF(ISERROR(VLOOKUP(CONCATENATE(CX$3,$A18),[3]Sheet4!$B$2:$E$1085,3,)=TRUE),0,VLOOKUP(CONCATENATE(CX$3,$A18),[3]Sheet4!$B$2:$E$1085,3,))</f>
        <v>0</v>
      </c>
      <c r="CY18" s="17">
        <f>IF(ISERROR(VLOOKUP(CONCATENATE(CY$3,$A18),[3]Sheet4!$B$2:$E$1085,3,)=TRUE),0,VLOOKUP(CONCATENATE(CY$3,$A18),[3]Sheet4!$B$2:$E$1085,3,))</f>
        <v>0</v>
      </c>
      <c r="CZ18" s="17">
        <f>IF(ISERROR(VLOOKUP(CONCATENATE(CZ$3,$A18),[3]Sheet4!$B$2:$E$1085,3,)=TRUE),0,VLOOKUP(CONCATENATE(CZ$3,$A18),[3]Sheet4!$B$2:$E$1085,3,))</f>
        <v>0</v>
      </c>
      <c r="DA18" s="17">
        <f>IF(ISERROR(VLOOKUP(CONCATENATE(DA$3,$A18),[3]Sheet4!$B$2:$E$1085,3,)=TRUE),0,VLOOKUP(CONCATENATE(DA$3,$A18),[3]Sheet4!$B$2:$E$1085,3,))</f>
        <v>0</v>
      </c>
    </row>
    <row r="19" spans="1:105">
      <c r="A19" s="131">
        <v>1020012</v>
      </c>
      <c r="B19" s="131" t="s">
        <v>12</v>
      </c>
      <c r="C19" s="132">
        <v>10697350</v>
      </c>
      <c r="D19" s="21">
        <v>9694726</v>
      </c>
      <c r="E19" s="132">
        <f t="shared" si="0"/>
        <v>9694726</v>
      </c>
      <c r="F19" s="21">
        <f t="shared" si="1"/>
        <v>0</v>
      </c>
      <c r="G19" s="21">
        <f t="shared" si="4"/>
        <v>10208546.478</v>
      </c>
      <c r="H19" s="21">
        <f t="shared" si="5"/>
        <v>10770016.534290001</v>
      </c>
      <c r="I19" s="21">
        <f t="shared" si="6"/>
        <v>618654</v>
      </c>
      <c r="J19" s="21">
        <f t="shared" si="7"/>
        <v>213892</v>
      </c>
      <c r="K19" s="21">
        <f t="shared" si="8"/>
        <v>773906</v>
      </c>
      <c r="L19" s="21">
        <f t="shared" si="9"/>
        <v>3110900</v>
      </c>
      <c r="M19" s="21">
        <f t="shared" si="10"/>
        <v>1771916</v>
      </c>
      <c r="N19" s="21">
        <f t="shared" si="2"/>
        <v>287854</v>
      </c>
      <c r="O19" s="21">
        <f t="shared" si="11"/>
        <v>2054122</v>
      </c>
      <c r="P19" s="21">
        <f t="shared" si="3"/>
        <v>863482</v>
      </c>
      <c r="Q19" s="17">
        <f>IF(ISERROR(VLOOKUP(CONCATENATE(Q$3,$A19),[3]Sheet4!$B$2:$E$1085,3,)=TRUE),0,VLOOKUP(CONCATENATE(Q$3,$A19),[3]Sheet4!$B$2:$E$1085,3,))</f>
        <v>380708</v>
      </c>
      <c r="R19" s="17">
        <f>IF(ISERROR(VLOOKUP(CONCATENATE(R$3,$A19),[3]Sheet4!$B$2:$E$1085,3,)=TRUE),0,VLOOKUP(CONCATENATE(R$3,$A19),[3]Sheet4!$B$2:$E$1085,3,))</f>
        <v>156503</v>
      </c>
      <c r="S19" s="17">
        <f>IF(ISERROR(VLOOKUP(CONCATENATE(S$3,$A19),[3]Sheet4!$B$2:$E$1085,3,)=TRUE),0,VLOOKUP(CONCATENATE(S$3,$A19),[3]Sheet4!$B$2:$E$1085,3,))</f>
        <v>0</v>
      </c>
      <c r="T19" s="17">
        <f>IF(ISERROR(VLOOKUP(CONCATENATE(T$3,$A19),[3]Sheet4!$B$2:$E$1085,3,)=TRUE),0,VLOOKUP(CONCATENATE(T$3,$A19),[3]Sheet4!$B$2:$E$1085,3,))</f>
        <v>0</v>
      </c>
      <c r="U19" s="17">
        <f>IF(ISERROR(VLOOKUP(CONCATENATE(U$3,$A19),[3]Sheet4!$B$2:$E$1085,3,)=TRUE),0,VLOOKUP(CONCATENATE(U$3,$A19),[3]Sheet4!$B$2:$E$1085,3,))</f>
        <v>0</v>
      </c>
      <c r="V19" s="17">
        <f>IF(ISERROR(VLOOKUP(CONCATENATE(V$3,$A19),[3]Sheet4!$B$2:$E$1085,3,)=TRUE),0,VLOOKUP(CONCATENATE(V$3,$A19),[3]Sheet4!$B$2:$E$1085,3,))</f>
        <v>0</v>
      </c>
      <c r="W19" s="17">
        <f>IF(ISERROR(VLOOKUP(CONCATENATE(W$3,$A19),[3]Sheet4!$B$2:$E$1085,3,)=TRUE),0,VLOOKUP(CONCATENATE(W$3,$A19),[3]Sheet4!$B$2:$E$1085,3,))</f>
        <v>0</v>
      </c>
      <c r="X19" s="17">
        <f>IF(ISERROR(VLOOKUP(CONCATENATE(X$3,$A19),[3]Sheet4!$B$2:$E$1085,3,)=TRUE),0,VLOOKUP(CONCATENATE(X$3,$A19),[3]Sheet4!$B$2:$E$1085,3,))</f>
        <v>0</v>
      </c>
      <c r="Y19" s="17">
        <f>IF(ISERROR(VLOOKUP(CONCATENATE(Y$3,$A19),[3]Sheet4!$B$2:$E$1085,3,)=TRUE),0,VLOOKUP(CONCATENATE(Y$3,$A19),[3]Sheet4!$B$2:$E$1085,3,))</f>
        <v>0</v>
      </c>
      <c r="Z19" s="17">
        <f>IF(ISERROR(VLOOKUP(CONCATENATE(Z$3,$A19),[3]Sheet4!$B$2:$E$1085,3,)=TRUE),0,VLOOKUP(CONCATENATE(Z$3,$A19),[3]Sheet4!$B$2:$E$1085,3,))</f>
        <v>0</v>
      </c>
      <c r="AA19" s="17">
        <f>IF(ISERROR(VLOOKUP(CONCATENATE(AA$3,$A19),[3]Sheet4!$B$2:$E$1085,3,)=TRUE),0,VLOOKUP(CONCATENATE(AA$3,$A19),[3]Sheet4!$B$2:$E$1085,3,))</f>
        <v>0</v>
      </c>
      <c r="AB19" s="17">
        <f>IF(ISERROR(VLOOKUP(CONCATENATE(AB$3,$A19),[3]Sheet4!$B$2:$E$1085,3,)=TRUE),0,VLOOKUP(CONCATENATE(AB$3,$A19),[3]Sheet4!$B$2:$E$1085,3,))</f>
        <v>0</v>
      </c>
      <c r="AC19" s="17">
        <f>IF(ISERROR(VLOOKUP(CONCATENATE(AC$3,$A19),[3]Sheet4!$B$2:$E$1085,3,)=TRUE),0,VLOOKUP(CONCATENATE(AC$3,$A19),[3]Sheet4!$B$2:$E$1085,3,))</f>
        <v>81443</v>
      </c>
      <c r="AD19" s="17">
        <f>IF(ISERROR(VLOOKUP(CONCATENATE(AD$3,$A19),[3]Sheet4!$B$2:$E$1085,3,)=TRUE),0,VLOOKUP(CONCATENATE(AD$3,$A19),[3]Sheet4!$B$2:$E$1085,3,))</f>
        <v>0</v>
      </c>
      <c r="AE19" s="17">
        <f>IF(ISERROR(VLOOKUP(CONCATENATE(AE$3,$A19),[3]Sheet4!$B$2:$E$1085,3,)=TRUE),0,VLOOKUP(CONCATENATE(AE$3,$A19),[3]Sheet4!$B$2:$E$1085,3,))</f>
        <v>118508</v>
      </c>
      <c r="AF19" s="17">
        <f>IF(ISERROR(VLOOKUP(CONCATENATE(AF$3,$A19),[3]Sheet4!$B$2:$E$1085,3,)=TRUE),0,VLOOKUP(CONCATENATE(AF$3,$A19),[3]Sheet4!$B$2:$E$1085,3,))</f>
        <v>0</v>
      </c>
      <c r="AG19" s="17">
        <f>IF(ISERROR(VLOOKUP(CONCATENATE(AG$3,$A19),[3]Sheet4!$B$2:$E$1085,3,)=TRUE),0,VLOOKUP(CONCATENATE(AG$3,$A19),[3]Sheet4!$B$2:$E$1085,3,))</f>
        <v>95384</v>
      </c>
      <c r="AH19" s="17">
        <f>IF(ISERROR(VLOOKUP(CONCATENATE(AH$3,$A19),[3]Sheet4!$B$2:$E$1085,3,)=TRUE),0,VLOOKUP(CONCATENATE(AH$3,$A19),[3]Sheet4!$B$2:$E$1085,3,))</f>
        <v>0</v>
      </c>
      <c r="AI19" s="17">
        <f>IF(ISERROR(VLOOKUP(CONCATENATE(AI$3,$A19),[3]Sheet4!$B$2:$E$1085,3,)=TRUE),0,VLOOKUP(CONCATENATE(AI$3,$A19),[3]Sheet4!$B$2:$E$1085,3,))</f>
        <v>0</v>
      </c>
      <c r="AJ19" s="17">
        <f>IF(ISERROR(VLOOKUP(CONCATENATE(AJ$3,$A19),[3]Sheet4!$B$2:$E$1085,3,)=TRUE),0,VLOOKUP(CONCATENATE(AJ$3,$A19),[3]Sheet4!$B$2:$E$1085,3,))</f>
        <v>0</v>
      </c>
      <c r="AK19" s="17">
        <f>IF(ISERROR(VLOOKUP(CONCATENATE(AK$3,$A19),[3]Sheet4!$B$2:$E$1085,3,)=TRUE),0,VLOOKUP(CONCATENATE(AK$3,$A19),[3]Sheet4!$B$2:$E$1085,3,))</f>
        <v>118722</v>
      </c>
      <c r="AL19" s="17">
        <f>IF(ISERROR(VLOOKUP(CONCATENATE(AL$3,$A19),[3]Sheet4!$B$2:$E$1085,3,)=TRUE),0,VLOOKUP(CONCATENATE(AL$3,$A19),[3]Sheet4!$B$2:$E$1085,3,))</f>
        <v>481122</v>
      </c>
      <c r="AM19" s="17">
        <f>IF(ISERROR(VLOOKUP(CONCATENATE(AM$3,$A19),[3]Sheet4!$B$2:$E$1085,3,)=TRUE),0,VLOOKUP(CONCATENATE(AM$3,$A19),[3]Sheet4!$B$2:$E$1085,3,))</f>
        <v>174062</v>
      </c>
      <c r="AN19" s="17">
        <f>IF(ISERROR(VLOOKUP(CONCATENATE(AN$3,$A19),[3]Sheet4!$B$2:$E$1085,3,)=TRUE),0,VLOOKUP(CONCATENATE(AN$3,$A19),[3]Sheet4!$B$2:$E$1085,3,))</f>
        <v>166555</v>
      </c>
      <c r="AO19" s="17">
        <f>IF(ISERROR(VLOOKUP(CONCATENATE(AO$3,$A19),[3]Sheet4!$B$2:$E$1085,3,)=TRUE),0,VLOOKUP(CONCATENATE(AO$3,$A19),[3]Sheet4!$B$2:$E$1085,3,))</f>
        <v>187314</v>
      </c>
      <c r="AP19" s="17">
        <f>IF(ISERROR(VLOOKUP(CONCATENATE(AP$3,$A19),[3]Sheet4!$B$2:$E$1085,3,)=TRUE),0,VLOOKUP(CONCATENATE(AP$3,$A19),[3]Sheet4!$B$2:$E$1085,3,))</f>
        <v>199623</v>
      </c>
      <c r="AQ19" s="17">
        <f>IF(ISERROR(VLOOKUP(CONCATENATE(AQ$3,$A19),[3]Sheet4!$B$2:$E$1085,3,)=TRUE),0,VLOOKUP(CONCATENATE(AQ$3,$A19),[3]Sheet4!$B$2:$E$1085,3,))</f>
        <v>176003</v>
      </c>
      <c r="AR19" s="17">
        <f>IF(ISERROR(VLOOKUP(CONCATENATE(AR$3,$A19),[3]Sheet4!$B$2:$E$1085,3,)=TRUE),0,VLOOKUP(CONCATENATE(AR$3,$A19),[3]Sheet4!$B$2:$E$1085,3,))</f>
        <v>0</v>
      </c>
      <c r="AS19" s="17">
        <f>IF(ISERROR(VLOOKUP(CONCATENATE(AS$3,$A19),[3]Sheet4!$B$2:$E$1085,3,)=TRUE),0,VLOOKUP(CONCATENATE(AS$3,$A19),[3]Sheet4!$B$2:$E$1085,3,))</f>
        <v>152119</v>
      </c>
      <c r="AT19" s="17">
        <f>IF(ISERROR(VLOOKUP(CONCATENATE(AT$3,$A19),[3]Sheet4!$B$2:$E$1085,3,)=TRUE),0,VLOOKUP(CONCATENATE(AT$3,$A19),[3]Sheet4!$B$2:$E$1085,3,))</f>
        <v>681976</v>
      </c>
      <c r="AU19" s="17">
        <f>IF(ISERROR(VLOOKUP(CONCATENATE(AU$3,$A19),[3]Sheet4!$B$2:$E$1085,3,)=TRUE),0,VLOOKUP(CONCATENATE(AU$3,$A19),[3]Sheet4!$B$2:$E$1085,3,))</f>
        <v>0</v>
      </c>
      <c r="AV19" s="17">
        <f>IF(ISERROR(VLOOKUP(CONCATENATE(AV$3,$A19),[3]Sheet4!$B$2:$E$1085,3,)=TRUE),0,VLOOKUP(CONCATENATE(AV$3,$A19),[3]Sheet4!$B$2:$E$1085,3,))</f>
        <v>0</v>
      </c>
      <c r="AW19" s="17">
        <f>IF(ISERROR(VLOOKUP(CONCATENATE(AW$3,$A19),[3]Sheet4!$B$2:$E$1085,3,)=TRUE),0,VLOOKUP(CONCATENATE(AW$3,$A19),[3]Sheet4!$B$2:$E$1085,3,))</f>
        <v>0</v>
      </c>
      <c r="AX19" s="17">
        <f>IF(ISERROR(VLOOKUP(CONCATENATE(AX$3,$A19),[3]Sheet4!$B$2:$E$1085,3,)=TRUE),0,VLOOKUP(CONCATENATE(AX$3,$A19),[3]Sheet4!$B$2:$E$1085,3,))</f>
        <v>0</v>
      </c>
      <c r="AY19" s="17">
        <f>IF(ISERROR(VLOOKUP(CONCATENATE(AY$3,$A19),[3]Sheet4!$B$2:$E$1085,3,)=TRUE),0,VLOOKUP(CONCATENATE(AY$3,$A19),[3]Sheet4!$B$2:$E$1085,3,))</f>
        <v>105381</v>
      </c>
      <c r="AZ19" s="17">
        <f>IF(ISERROR(VLOOKUP(CONCATENATE(AZ$3,$A19),[3]Sheet4!$B$2:$E$1085,3,)=TRUE),0,VLOOKUP(CONCATENATE(AZ$3,$A19),[3]Sheet4!$B$2:$E$1085,3,))</f>
        <v>159367</v>
      </c>
      <c r="BA19" s="17">
        <f>IF(ISERROR(VLOOKUP(CONCATENATE(BA$3,$A19),[3]Sheet4!$B$2:$E$1085,3,)=TRUE),0,VLOOKUP(CONCATENATE(BA$3,$A19),[3]Sheet4!$B$2:$E$1085,3,))</f>
        <v>0</v>
      </c>
      <c r="BB19" s="17">
        <f>IF(ISERROR(VLOOKUP(CONCATENATE(BB$3,$A19),[3]Sheet4!$B$2:$E$1085,3,)=TRUE),0,VLOOKUP(CONCATENATE(BB$3,$A19),[3]Sheet4!$B$2:$E$1085,3,))</f>
        <v>0</v>
      </c>
      <c r="BC19" s="17">
        <f>IF(ISERROR(VLOOKUP(CONCATENATE(BC$3,$A19),[3]Sheet4!$B$2:$E$1085,3,)=TRUE),0,VLOOKUP(CONCATENATE(BC$3,$A19),[3]Sheet4!$B$2:$E$1085,3,))</f>
        <v>0</v>
      </c>
      <c r="BD19" s="17">
        <f>IF(ISERROR(VLOOKUP(CONCATENATE(BD$3,$A19),[3]Sheet4!$B$2:$E$1085,3,)=TRUE),0,VLOOKUP(CONCATENATE(BD$3,$A19),[3]Sheet4!$B$2:$E$1085,3,))</f>
        <v>0</v>
      </c>
      <c r="BE19" s="17">
        <f>IF(ISERROR(VLOOKUP(CONCATENATE(BE$3,$A19),[3]Sheet4!$B$2:$E$1085,3,)=TRUE),0,VLOOKUP(CONCATENATE(BE$3,$A19),[3]Sheet4!$B$2:$E$1085,3,))</f>
        <v>0</v>
      </c>
      <c r="BF19" s="17">
        <f>IF(ISERROR(VLOOKUP(CONCATENATE(BF$3,$A19),[3]Sheet4!$B$2:$E$1085,3,)=TRUE),0,VLOOKUP(CONCATENATE(BF$3,$A19),[3]Sheet4!$B$2:$E$1085,3,))</f>
        <v>0</v>
      </c>
      <c r="BG19" s="17">
        <f>IF(ISERROR(VLOOKUP(CONCATENATE(BG$3,$A19),[3]Sheet4!$B$2:$E$1085,3,)=TRUE),0,VLOOKUP(CONCATENATE(BG$3,$A19),[3]Sheet4!$B$2:$E$1085,3,))</f>
        <v>353179</v>
      </c>
      <c r="BH19" s="17">
        <f>IF(ISERROR(VLOOKUP(CONCATENATE(BH$3,$A19),[3]Sheet4!$B$2:$E$1085,3,)=TRUE),0,VLOOKUP(CONCATENATE(BH$3,$A19),[3]Sheet4!$B$2:$E$1085,3,))</f>
        <v>0</v>
      </c>
      <c r="BI19" s="17">
        <f>IF(ISERROR(VLOOKUP(CONCATENATE(BI$3,$A19),[3]Sheet4!$B$2:$E$1085,3,)=TRUE),0,VLOOKUP(CONCATENATE(BI$3,$A19),[3]Sheet4!$B$2:$E$1085,3,))</f>
        <v>278788</v>
      </c>
      <c r="BJ19" s="17">
        <f>IF(ISERROR(VLOOKUP(CONCATENATE(BJ$3,$A19),[3]Sheet4!$B$2:$E$1085,3,)=TRUE),0,VLOOKUP(CONCATENATE(BJ$3,$A19),[3]Sheet4!$B$2:$E$1085,3,))</f>
        <v>0</v>
      </c>
      <c r="BK19" s="17">
        <f>IF(ISERROR(VLOOKUP(CONCATENATE(BK$3,$A19),[3]Sheet4!$B$2:$E$1085,3,)=TRUE),0,VLOOKUP(CONCATENATE(BK$3,$A19),[3]Sheet4!$B$2:$E$1085,3,))</f>
        <v>650595</v>
      </c>
      <c r="BL19" s="17">
        <f>IF(ISERROR(VLOOKUP(CONCATENATE(BL$3,$A19),[3]Sheet4!$B$2:$E$1085,3,)=TRUE),0,VLOOKUP(CONCATENATE(BL$3,$A19),[3]Sheet4!$B$2:$E$1085,3,))</f>
        <v>0</v>
      </c>
      <c r="BM19" s="17">
        <f>IF(ISERROR(VLOOKUP(CONCATENATE(BM$3,$A19),[3]Sheet4!$B$2:$E$1085,3,)=TRUE),0,VLOOKUP(CONCATENATE(BM$3,$A19),[3]Sheet4!$B$2:$E$1085,3,))</f>
        <v>152119</v>
      </c>
      <c r="BN19" s="17">
        <f>IF(ISERROR(VLOOKUP(CONCATENATE(BN$3,$A19),[3]Sheet4!$B$2:$E$1085,3,)=TRUE),0,VLOOKUP(CONCATENATE(BN$3,$A19),[3]Sheet4!$B$2:$E$1085,3,))</f>
        <v>0</v>
      </c>
      <c r="BO19" s="17">
        <f>IF(ISERROR(VLOOKUP(CONCATENATE(BO$3,$A19),[3]Sheet4!$B$2:$E$1085,3,)=TRUE),0,VLOOKUP(CONCATENATE(BO$3,$A19),[3]Sheet4!$B$2:$E$1085,3,))</f>
        <v>326891</v>
      </c>
      <c r="BP19" s="17">
        <f>IF(ISERROR(VLOOKUP(CONCATENATE(BP$3,$A19),[3]Sheet4!$B$2:$E$1085,3,)=TRUE),0,VLOOKUP(CONCATENATE(BP$3,$A19),[3]Sheet4!$B$2:$E$1085,3,))</f>
        <v>0</v>
      </c>
      <c r="BQ19" s="17">
        <f>IF(ISERROR(VLOOKUP(CONCATENATE(BQ$3,$A19),[3]Sheet4!$B$2:$E$1085,3,)=TRUE),0,VLOOKUP(CONCATENATE(BQ$3,$A19),[3]Sheet4!$B$2:$E$1085,3,))</f>
        <v>260660</v>
      </c>
      <c r="BR19" s="17">
        <f>IF(ISERROR(VLOOKUP(CONCATENATE(BR$3,$A19),[3]Sheet4!$B$2:$E$1085,3,)=TRUE),0,VLOOKUP(CONCATENATE(BR$3,$A19),[3]Sheet4!$B$2:$E$1085,3,))</f>
        <v>89042</v>
      </c>
      <c r="BS19" s="17">
        <f>IF(ISERROR(VLOOKUP(CONCATENATE(BS$3,$A19),[3]Sheet4!$B$2:$E$1085,3,)=TRUE),0,VLOOKUP(CONCATENATE(BS$3,$A19),[3]Sheet4!$B$2:$E$1085,3,))</f>
        <v>152119</v>
      </c>
      <c r="BT19" s="17">
        <f>IF(ISERROR(VLOOKUP(CONCATENATE(BT$3,$A19),[3]Sheet4!$B$2:$E$1085,3,)=TRUE),0,VLOOKUP(CONCATENATE(BT$3,$A19),[3]Sheet4!$B$2:$E$1085,3,))</f>
        <v>304828</v>
      </c>
      <c r="BU19" s="17">
        <f>IF(ISERROR(VLOOKUP(CONCATENATE(BU$3,$A19),[3]Sheet4!$B$2:$E$1085,3,)=TRUE),0,VLOOKUP(CONCATENATE(BU$3,$A19),[3]Sheet4!$B$2:$E$1085,3,))</f>
        <v>154062</v>
      </c>
      <c r="BV19" s="17">
        <f>IF(ISERROR(VLOOKUP(CONCATENATE(BV$3,$A19),[3]Sheet4!$B$2:$E$1085,3,)=TRUE),0,VLOOKUP(CONCATENATE(BV$3,$A19),[3]Sheet4!$B$2:$E$1085,3,))</f>
        <v>176458</v>
      </c>
      <c r="BW19" s="17">
        <f>IF(ISERROR(VLOOKUP(CONCATENATE(BW$3,$A19),[3]Sheet4!$B$2:$E$1085,3,)=TRUE),0,VLOOKUP(CONCATENATE(BW$3,$A19),[3]Sheet4!$B$2:$E$1085,3,))</f>
        <v>155737</v>
      </c>
      <c r="BX19" s="17">
        <f>IF(ISERROR(VLOOKUP(CONCATENATE(BX$3,$A19),[3]Sheet4!$B$2:$E$1085,3,)=TRUE),0,VLOOKUP(CONCATENATE(BX$3,$A19),[3]Sheet4!$B$2:$E$1085,3,))</f>
        <v>0</v>
      </c>
      <c r="BY19" s="17">
        <f>IF(ISERROR(VLOOKUP(CONCATENATE(BY$3,$A19),[3]Sheet4!$B$2:$E$1085,3,)=TRUE),0,VLOOKUP(CONCATENATE(BY$3,$A19),[3]Sheet4!$B$2:$E$1085,3,))</f>
        <v>0</v>
      </c>
      <c r="BZ19" s="17">
        <f>IF(ISERROR(VLOOKUP(CONCATENATE(BZ$3,$A19),[3]Sheet4!$B$2:$E$1085,3,)=TRUE),0,VLOOKUP(CONCATENATE(BZ$3,$A19),[3]Sheet4!$B$2:$E$1085,3,))</f>
        <v>0</v>
      </c>
      <c r="CA19" s="17">
        <f>IF(ISERROR(VLOOKUP(CONCATENATE(CA$3,$A19),[3]Sheet4!$B$2:$E$1085,3,)=TRUE),0,VLOOKUP(CONCATENATE(CA$3,$A19),[3]Sheet4!$B$2:$E$1085,3,))</f>
        <v>0</v>
      </c>
      <c r="CB19" s="17">
        <f>IF(ISERROR(VLOOKUP(CONCATENATE(CB$3,$A19),[3]Sheet4!$B$2:$E$1085,3,)=TRUE),0,VLOOKUP(CONCATENATE(CB$3,$A19),[3]Sheet4!$B$2:$E$1085,3,))</f>
        <v>112786</v>
      </c>
      <c r="CC19" s="17">
        <f>IF(ISERROR(VLOOKUP(CONCATENATE(CC$3,$A19),[3]Sheet4!$B$2:$E$1085,3,)=TRUE),0,VLOOKUP(CONCATENATE(CC$3,$A19),[3]Sheet4!$B$2:$E$1085,3,))</f>
        <v>0</v>
      </c>
      <c r="CD19" s="17">
        <f>IF(ISERROR(VLOOKUP(CONCATENATE(CD$3,$A19),[3]Sheet4!$B$2:$E$1085,3,)=TRUE),0,VLOOKUP(CONCATENATE(CD$3,$A19),[3]Sheet4!$B$2:$E$1085,3,))</f>
        <v>0</v>
      </c>
      <c r="CE19" s="17">
        <f>IF(ISERROR(VLOOKUP(CONCATENATE(CE$3,$A19),[3]Sheet4!$B$2:$E$1085,3,)=TRUE),0,VLOOKUP(CONCATENATE(CE$3,$A19),[3]Sheet4!$B$2:$E$1085,3,))</f>
        <v>0</v>
      </c>
      <c r="CF19" s="17">
        <f>IF(ISERROR(VLOOKUP(CONCATENATE(CF$3,$A19),[3]Sheet4!$B$2:$E$1085,3,)=TRUE),0,VLOOKUP(CONCATENATE(CF$3,$A19),[3]Sheet4!$B$2:$E$1085,3,))</f>
        <v>175068</v>
      </c>
      <c r="CG19" s="17">
        <f>IF(ISERROR(VLOOKUP(CONCATENATE(CG$3,$A19),[3]Sheet4!$B$2:$E$1085,3,)=TRUE),0,VLOOKUP(CONCATENATE(CG$3,$A19),[3]Sheet4!$B$2:$E$1085,3,))</f>
        <v>0</v>
      </c>
      <c r="CH19" s="17">
        <f>IF(ISERROR(VLOOKUP(CONCATENATE(CH$3,$A19),[3]Sheet4!$B$2:$E$1085,3,)=TRUE),0,VLOOKUP(CONCATENATE(CH$3,$A19),[3]Sheet4!$B$2:$E$1085,3,))</f>
        <v>0</v>
      </c>
      <c r="CI19" s="17">
        <f>IF(ISERROR(VLOOKUP(CONCATENATE(CI$3,$A19),[3]Sheet4!$B$2:$E$1085,3,)=TRUE),0,VLOOKUP(CONCATENATE(CI$3,$A19),[3]Sheet4!$B$2:$E$1085,3,))</f>
        <v>176458</v>
      </c>
      <c r="CJ19" s="17">
        <f>IF(ISERROR(VLOOKUP(CONCATENATE(CJ$3,$A19),[3]Sheet4!$B$2:$E$1085,3,)=TRUE),0,VLOOKUP(CONCATENATE(CJ$3,$A19),[3]Sheet4!$B$2:$E$1085,3,))</f>
        <v>304238</v>
      </c>
      <c r="CK19" s="17">
        <f>IF(ISERROR(VLOOKUP(CONCATENATE(CK$3,$A19),[3]Sheet4!$B$2:$E$1085,3,)=TRUE),0,VLOOKUP(CONCATENATE(CK$3,$A19),[3]Sheet4!$B$2:$E$1085,3,))</f>
        <v>55865</v>
      </c>
      <c r="CL19" s="17">
        <f>IF(ISERROR(VLOOKUP(CONCATENATE(CL$3,$A19),[3]Sheet4!$B$2:$E$1085,3,)=TRUE),0,VLOOKUP(CONCATENATE(CL$3,$A19),[3]Sheet4!$B$2:$E$1085,3,))</f>
        <v>192529</v>
      </c>
      <c r="CM19" s="17">
        <f>IF(ISERROR(VLOOKUP(CONCATENATE(CM$3,$A19),[3]Sheet4!$B$2:$E$1085,3,)=TRUE),0,VLOOKUP(CONCATENATE(CM$3,$A19),[3]Sheet4!$B$2:$E$1085,3,))</f>
        <v>326891</v>
      </c>
      <c r="CN19" s="17">
        <f>IF(ISERROR(VLOOKUP(CONCATENATE(CN$3,$A19),[3]Sheet4!$B$2:$E$1085,3,)=TRUE),0,VLOOKUP(CONCATENATE(CN$3,$A19),[3]Sheet4!$B$2:$E$1085,3,))</f>
        <v>175068</v>
      </c>
      <c r="CO19" s="17">
        <f>IF(ISERROR(VLOOKUP(CONCATENATE(CO$3,$A19),[3]Sheet4!$B$2:$E$1085,3,)=TRUE),0,VLOOKUP(CONCATENATE(CO$3,$A19),[3]Sheet4!$B$2:$E$1085,3,))</f>
        <v>0</v>
      </c>
      <c r="CP19" s="17">
        <f>IF(ISERROR(VLOOKUP(CONCATENATE(CP$3,$A19),[3]Sheet4!$B$2:$E$1085,3,)=TRUE),0,VLOOKUP(CONCATENATE(CP$3,$A19),[3]Sheet4!$B$2:$E$1085,3,))</f>
        <v>149590</v>
      </c>
      <c r="CQ19" s="17">
        <f>IF(ISERROR(VLOOKUP(CONCATENATE(CQ$3,$A19),[3]Sheet4!$B$2:$E$1085,3,)=TRUE),0,VLOOKUP(CONCATENATE(CQ$3,$A19),[3]Sheet4!$B$2:$E$1085,3,))</f>
        <v>482840</v>
      </c>
      <c r="CR19" s="17">
        <f>IF(ISERROR(VLOOKUP(CONCATENATE(CR$3,$A19),[3]Sheet4!$B$2:$E$1085,3,)=TRUE),0,VLOOKUP(CONCATENATE(CR$3,$A19),[3]Sheet4!$B$2:$E$1085,3,))</f>
        <v>190643</v>
      </c>
      <c r="CS19" s="17">
        <f>IF(ISERROR(VLOOKUP(CONCATENATE(CS$3,$A19),[3]Sheet4!$B$2:$E$1085,3,)=TRUE),0,VLOOKUP(CONCATENATE(CS$3,$A19),[3]Sheet4!$B$2:$E$1085,3,))</f>
        <v>0</v>
      </c>
      <c r="CT19" s="17">
        <f>IF(ISERROR(VLOOKUP(CONCATENATE(CT$3,$A19),[3]Sheet4!$B$2:$E$1085,3,)=TRUE),0,VLOOKUP(CONCATENATE(CT$3,$A19),[3]Sheet4!$B$2:$E$1085,3,))</f>
        <v>176458</v>
      </c>
      <c r="CU19" s="17">
        <f>IF(ISERROR(VLOOKUP(CONCATENATE(CU$3,$A19),[3]Sheet4!$B$2:$E$1085,3,)=TRUE),0,VLOOKUP(CONCATENATE(CU$3,$A19),[3]Sheet4!$B$2:$E$1085,3,))</f>
        <v>175930</v>
      </c>
      <c r="CV19" s="17">
        <f>IF(ISERROR(VLOOKUP(CONCATENATE(CV$3,$A19),[3]Sheet4!$B$2:$E$1085,3,)=TRUE),0,VLOOKUP(CONCATENATE(CV$3,$A19),[3]Sheet4!$B$2:$E$1085,3,))</f>
        <v>0</v>
      </c>
      <c r="CW19" s="17">
        <f>IF(ISERROR(VLOOKUP(CONCATENATE(CW$3,$A19),[3]Sheet4!$B$2:$E$1085,3,)=TRUE),0,VLOOKUP(CONCATENATE(CW$3,$A19),[3]Sheet4!$B$2:$E$1085,3,))</f>
        <v>0</v>
      </c>
      <c r="CX19" s="17">
        <f>IF(ISERROR(VLOOKUP(CONCATENATE(CX$3,$A19),[3]Sheet4!$B$2:$E$1085,3,)=TRUE),0,VLOOKUP(CONCATENATE(CX$3,$A19),[3]Sheet4!$B$2:$E$1085,3,))</f>
        <v>154728</v>
      </c>
      <c r="CY19" s="17">
        <f>IF(ISERROR(VLOOKUP(CONCATENATE(CY$3,$A19),[3]Sheet4!$B$2:$E$1085,3,)=TRUE),0,VLOOKUP(CONCATENATE(CY$3,$A19),[3]Sheet4!$B$2:$E$1085,3,))</f>
        <v>166012</v>
      </c>
      <c r="CZ19" s="17">
        <f>IF(ISERROR(VLOOKUP(CONCATENATE(CZ$3,$A19),[3]Sheet4!$B$2:$E$1085,3,)=TRUE),0,VLOOKUP(CONCATENATE(CZ$3,$A19),[3]Sheet4!$B$2:$E$1085,3,))</f>
        <v>190354</v>
      </c>
      <c r="DA19" s="17">
        <f>IF(ISERROR(VLOOKUP(CONCATENATE(DA$3,$A19),[3]Sheet4!$B$2:$E$1085,3,)=TRUE),0,VLOOKUP(CONCATENATE(DA$3,$A19),[3]Sheet4!$B$2:$E$1085,3,))</f>
        <v>0</v>
      </c>
    </row>
    <row r="20" spans="1:105">
      <c r="A20" s="131">
        <v>1020013</v>
      </c>
      <c r="B20" s="131" t="s">
        <v>13</v>
      </c>
      <c r="C20" s="132">
        <v>1166648</v>
      </c>
      <c r="D20" s="21">
        <v>1224917</v>
      </c>
      <c r="E20" s="132">
        <f t="shared" si="0"/>
        <v>1224917</v>
      </c>
      <c r="F20" s="21">
        <f t="shared" si="1"/>
        <v>0</v>
      </c>
      <c r="G20" s="21">
        <f t="shared" si="4"/>
        <v>1289837.601</v>
      </c>
      <c r="H20" s="21">
        <f t="shared" si="5"/>
        <v>1360778.6690549999</v>
      </c>
      <c r="I20" s="21">
        <f t="shared" si="6"/>
        <v>68807</v>
      </c>
      <c r="J20" s="21">
        <f t="shared" si="7"/>
        <v>11855</v>
      </c>
      <c r="K20" s="21">
        <f t="shared" si="8"/>
        <v>44537</v>
      </c>
      <c r="L20" s="21">
        <f t="shared" si="9"/>
        <v>302966</v>
      </c>
      <c r="M20" s="21">
        <f t="shared" si="10"/>
        <v>292517</v>
      </c>
      <c r="N20" s="21">
        <f t="shared" si="2"/>
        <v>79315</v>
      </c>
      <c r="O20" s="21">
        <f t="shared" si="11"/>
        <v>64696</v>
      </c>
      <c r="P20" s="21">
        <f t="shared" si="3"/>
        <v>360224</v>
      </c>
      <c r="Q20" s="17">
        <f>IF(ISERROR(VLOOKUP(CONCATENATE(Q$3,$A20),[3]Sheet4!$B$2:$E$1085,3,)=TRUE),0,VLOOKUP(CONCATENATE(Q$3,$A20),[3]Sheet4!$B$2:$E$1085,3,))</f>
        <v>16296</v>
      </c>
      <c r="R20" s="17">
        <f>IF(ISERROR(VLOOKUP(CONCATENATE(R$3,$A20),[3]Sheet4!$B$2:$E$1085,3,)=TRUE),0,VLOOKUP(CONCATENATE(R$3,$A20),[3]Sheet4!$B$2:$E$1085,3,))</f>
        <v>14815</v>
      </c>
      <c r="S20" s="17">
        <f>IF(ISERROR(VLOOKUP(CONCATENATE(S$3,$A20),[3]Sheet4!$B$2:$E$1085,3,)=TRUE),0,VLOOKUP(CONCATENATE(S$3,$A20),[3]Sheet4!$B$2:$E$1085,3,))</f>
        <v>0</v>
      </c>
      <c r="T20" s="17">
        <f>IF(ISERROR(VLOOKUP(CONCATENATE(T$3,$A20),[3]Sheet4!$B$2:$E$1085,3,)=TRUE),0,VLOOKUP(CONCATENATE(T$3,$A20),[3]Sheet4!$B$2:$E$1085,3,))</f>
        <v>1482</v>
      </c>
      <c r="U20" s="17">
        <f>IF(ISERROR(VLOOKUP(CONCATENATE(U$3,$A20),[3]Sheet4!$B$2:$E$1085,3,)=TRUE),0,VLOOKUP(CONCATENATE(U$3,$A20),[3]Sheet4!$B$2:$E$1085,3,))</f>
        <v>1482</v>
      </c>
      <c r="V20" s="17">
        <f>IF(ISERROR(VLOOKUP(CONCATENATE(V$3,$A20),[3]Sheet4!$B$2:$E$1085,3,)=TRUE),0,VLOOKUP(CONCATENATE(V$3,$A20),[3]Sheet4!$B$2:$E$1085,3,))</f>
        <v>1482</v>
      </c>
      <c r="W20" s="17">
        <f>IF(ISERROR(VLOOKUP(CONCATENATE(W$3,$A20),[3]Sheet4!$B$2:$E$1085,3,)=TRUE),0,VLOOKUP(CONCATENATE(W$3,$A20),[3]Sheet4!$B$2:$E$1085,3,))</f>
        <v>1482</v>
      </c>
      <c r="X20" s="17">
        <f>IF(ISERROR(VLOOKUP(CONCATENATE(X$3,$A20),[3]Sheet4!$B$2:$E$1085,3,)=TRUE),0,VLOOKUP(CONCATENATE(X$3,$A20),[3]Sheet4!$B$2:$E$1085,3,))</f>
        <v>1482</v>
      </c>
      <c r="Y20" s="17">
        <f>IF(ISERROR(VLOOKUP(CONCATENATE(Y$3,$A20),[3]Sheet4!$B$2:$E$1085,3,)=TRUE),0,VLOOKUP(CONCATENATE(Y$3,$A20),[3]Sheet4!$B$2:$E$1085,3,))</f>
        <v>1482</v>
      </c>
      <c r="Z20" s="17">
        <f>IF(ISERROR(VLOOKUP(CONCATENATE(Z$3,$A20),[3]Sheet4!$B$2:$E$1085,3,)=TRUE),0,VLOOKUP(CONCATENATE(Z$3,$A20),[3]Sheet4!$B$2:$E$1085,3,))</f>
        <v>1482</v>
      </c>
      <c r="AA20" s="17">
        <f>IF(ISERROR(VLOOKUP(CONCATENATE(AA$3,$A20),[3]Sheet4!$B$2:$E$1085,3,)=TRUE),0,VLOOKUP(CONCATENATE(AA$3,$A20),[3]Sheet4!$B$2:$E$1085,3,))</f>
        <v>1482</v>
      </c>
      <c r="AB20" s="17">
        <f>IF(ISERROR(VLOOKUP(CONCATENATE(AB$3,$A20),[3]Sheet4!$B$2:$E$1085,3,)=TRUE),0,VLOOKUP(CONCATENATE(AB$3,$A20),[3]Sheet4!$B$2:$E$1085,3,))</f>
        <v>15470</v>
      </c>
      <c r="AC20" s="17">
        <f>IF(ISERROR(VLOOKUP(CONCATENATE(AC$3,$A20),[3]Sheet4!$B$2:$E$1085,3,)=TRUE),0,VLOOKUP(CONCATENATE(AC$3,$A20),[3]Sheet4!$B$2:$E$1085,3,))</f>
        <v>10370</v>
      </c>
      <c r="AD20" s="17">
        <f>IF(ISERROR(VLOOKUP(CONCATENATE(AD$3,$A20),[3]Sheet4!$B$2:$E$1085,3,)=TRUE),0,VLOOKUP(CONCATENATE(AD$3,$A20),[3]Sheet4!$B$2:$E$1085,3,))</f>
        <v>0</v>
      </c>
      <c r="AE20" s="17">
        <f>IF(ISERROR(VLOOKUP(CONCATENATE(AE$3,$A20),[3]Sheet4!$B$2:$E$1085,3,)=TRUE),0,VLOOKUP(CONCATENATE(AE$3,$A20),[3]Sheet4!$B$2:$E$1085,3,))</f>
        <v>4445</v>
      </c>
      <c r="AF20" s="17">
        <f>IF(ISERROR(VLOOKUP(CONCATENATE(AF$3,$A20),[3]Sheet4!$B$2:$E$1085,3,)=TRUE),0,VLOOKUP(CONCATENATE(AF$3,$A20),[3]Sheet4!$B$2:$E$1085,3,))</f>
        <v>1482</v>
      </c>
      <c r="AG20" s="17">
        <f>IF(ISERROR(VLOOKUP(CONCATENATE(AG$3,$A20),[3]Sheet4!$B$2:$E$1085,3,)=TRUE),0,VLOOKUP(CONCATENATE(AG$3,$A20),[3]Sheet4!$B$2:$E$1085,3,))</f>
        <v>1482</v>
      </c>
      <c r="AH20" s="17">
        <f>IF(ISERROR(VLOOKUP(CONCATENATE(AH$3,$A20),[3]Sheet4!$B$2:$E$1085,3,)=TRUE),0,VLOOKUP(CONCATENATE(AH$3,$A20),[3]Sheet4!$B$2:$E$1085,3,))</f>
        <v>1482</v>
      </c>
      <c r="AI20" s="17">
        <f>IF(ISERROR(VLOOKUP(CONCATENATE(AI$3,$A20),[3]Sheet4!$B$2:$E$1085,3,)=TRUE),0,VLOOKUP(CONCATENATE(AI$3,$A20),[3]Sheet4!$B$2:$E$1085,3,))</f>
        <v>1482</v>
      </c>
      <c r="AJ20" s="17">
        <f>IF(ISERROR(VLOOKUP(CONCATENATE(AJ$3,$A20),[3]Sheet4!$B$2:$E$1085,3,)=TRUE),0,VLOOKUP(CONCATENATE(AJ$3,$A20),[3]Sheet4!$B$2:$E$1085,3,))</f>
        <v>1482</v>
      </c>
      <c r="AK20" s="17">
        <f>IF(ISERROR(VLOOKUP(CONCATENATE(AK$3,$A20),[3]Sheet4!$B$2:$E$1085,3,)=TRUE),0,VLOOKUP(CONCATENATE(AK$3,$A20),[3]Sheet4!$B$2:$E$1085,3,))</f>
        <v>9694</v>
      </c>
      <c r="AL20" s="17">
        <f>IF(ISERROR(VLOOKUP(CONCATENATE(AL$3,$A20),[3]Sheet4!$B$2:$E$1085,3,)=TRUE),0,VLOOKUP(CONCATENATE(AL$3,$A20),[3]Sheet4!$B$2:$E$1085,3,))</f>
        <v>23098</v>
      </c>
      <c r="AM20" s="17">
        <f>IF(ISERROR(VLOOKUP(CONCATENATE(AM$3,$A20),[3]Sheet4!$B$2:$E$1085,3,)=TRUE),0,VLOOKUP(CONCATENATE(AM$3,$A20),[3]Sheet4!$B$2:$E$1085,3,))</f>
        <v>11745</v>
      </c>
      <c r="AN20" s="17">
        <f>IF(ISERROR(VLOOKUP(CONCATENATE(AN$3,$A20),[3]Sheet4!$B$2:$E$1085,3,)=TRUE),0,VLOOKUP(CONCATENATE(AN$3,$A20),[3]Sheet4!$B$2:$E$1085,3,))</f>
        <v>4445</v>
      </c>
      <c r="AO20" s="17">
        <f>IF(ISERROR(VLOOKUP(CONCATENATE(AO$3,$A20),[3]Sheet4!$B$2:$E$1085,3,)=TRUE),0,VLOOKUP(CONCATENATE(AO$3,$A20),[3]Sheet4!$B$2:$E$1085,3,))</f>
        <v>21336</v>
      </c>
      <c r="AP20" s="17">
        <f>IF(ISERROR(VLOOKUP(CONCATENATE(AP$3,$A20),[3]Sheet4!$B$2:$E$1085,3,)=TRUE),0,VLOOKUP(CONCATENATE(AP$3,$A20),[3]Sheet4!$B$2:$E$1085,3,))</f>
        <v>4445</v>
      </c>
      <c r="AQ20" s="17">
        <f>IF(ISERROR(VLOOKUP(CONCATENATE(AQ$3,$A20),[3]Sheet4!$B$2:$E$1085,3,)=TRUE),0,VLOOKUP(CONCATENATE(AQ$3,$A20),[3]Sheet4!$B$2:$E$1085,3,))</f>
        <v>2963</v>
      </c>
      <c r="AR20" s="17">
        <f>IF(ISERROR(VLOOKUP(CONCATENATE(AR$3,$A20),[3]Sheet4!$B$2:$E$1085,3,)=TRUE),0,VLOOKUP(CONCATENATE(AR$3,$A20),[3]Sheet4!$B$2:$E$1085,3,))</f>
        <v>2963</v>
      </c>
      <c r="AS20" s="17">
        <f>IF(ISERROR(VLOOKUP(CONCATENATE(AS$3,$A20),[3]Sheet4!$B$2:$E$1085,3,)=TRUE),0,VLOOKUP(CONCATENATE(AS$3,$A20),[3]Sheet4!$B$2:$E$1085,3,))</f>
        <v>23876</v>
      </c>
      <c r="AT20" s="17">
        <f>IF(ISERROR(VLOOKUP(CONCATENATE(AT$3,$A20),[3]Sheet4!$B$2:$E$1085,3,)=TRUE),0,VLOOKUP(CONCATENATE(AT$3,$A20),[3]Sheet4!$B$2:$E$1085,3,))</f>
        <v>131892</v>
      </c>
      <c r="AU20" s="17">
        <f>IF(ISERROR(VLOOKUP(CONCATENATE(AU$3,$A20),[3]Sheet4!$B$2:$E$1085,3,)=TRUE),0,VLOOKUP(CONCATENATE(AU$3,$A20),[3]Sheet4!$B$2:$E$1085,3,))</f>
        <v>0</v>
      </c>
      <c r="AV20" s="17">
        <f>IF(ISERROR(VLOOKUP(CONCATENATE(AV$3,$A20),[3]Sheet4!$B$2:$E$1085,3,)=TRUE),0,VLOOKUP(CONCATENATE(AV$3,$A20),[3]Sheet4!$B$2:$E$1085,3,))</f>
        <v>0</v>
      </c>
      <c r="AW20" s="17">
        <f>IF(ISERROR(VLOOKUP(CONCATENATE(AW$3,$A20),[3]Sheet4!$B$2:$E$1085,3,)=TRUE),0,VLOOKUP(CONCATENATE(AW$3,$A20),[3]Sheet4!$B$2:$E$1085,3,))</f>
        <v>25987</v>
      </c>
      <c r="AX20" s="17">
        <f>IF(ISERROR(VLOOKUP(CONCATENATE(AX$3,$A20),[3]Sheet4!$B$2:$E$1085,3,)=TRUE),0,VLOOKUP(CONCATENATE(AX$3,$A20),[3]Sheet4!$B$2:$E$1085,3,))</f>
        <v>0</v>
      </c>
      <c r="AY20" s="17">
        <f>IF(ISERROR(VLOOKUP(CONCATENATE(AY$3,$A20),[3]Sheet4!$B$2:$E$1085,3,)=TRUE),0,VLOOKUP(CONCATENATE(AY$3,$A20),[3]Sheet4!$B$2:$E$1085,3,))</f>
        <v>8889</v>
      </c>
      <c r="AZ20" s="17">
        <f>IF(ISERROR(VLOOKUP(CONCATENATE(AZ$3,$A20),[3]Sheet4!$B$2:$E$1085,3,)=TRUE),0,VLOOKUP(CONCATENATE(AZ$3,$A20),[3]Sheet4!$B$2:$E$1085,3,))</f>
        <v>11527</v>
      </c>
      <c r="BA20" s="17">
        <f>IF(ISERROR(VLOOKUP(CONCATENATE(BA$3,$A20),[3]Sheet4!$B$2:$E$1085,3,)=TRUE),0,VLOOKUP(CONCATENATE(BA$3,$A20),[3]Sheet4!$B$2:$E$1085,3,))</f>
        <v>1440</v>
      </c>
      <c r="BB20" s="17">
        <f>IF(ISERROR(VLOOKUP(CONCATENATE(BB$3,$A20),[3]Sheet4!$B$2:$E$1085,3,)=TRUE),0,VLOOKUP(CONCATENATE(BB$3,$A20),[3]Sheet4!$B$2:$E$1085,3,))</f>
        <v>0</v>
      </c>
      <c r="BC20" s="17">
        <f>IF(ISERROR(VLOOKUP(CONCATENATE(BC$3,$A20),[3]Sheet4!$B$2:$E$1085,3,)=TRUE),0,VLOOKUP(CONCATENATE(BC$3,$A20),[3]Sheet4!$B$2:$E$1085,3,))</f>
        <v>0</v>
      </c>
      <c r="BD20" s="17">
        <f>IF(ISERROR(VLOOKUP(CONCATENATE(BD$3,$A20),[3]Sheet4!$B$2:$E$1085,3,)=TRUE),0,VLOOKUP(CONCATENATE(BD$3,$A20),[3]Sheet4!$B$2:$E$1085,3,))</f>
        <v>0</v>
      </c>
      <c r="BE20" s="17">
        <f>IF(ISERROR(VLOOKUP(CONCATENATE(BE$3,$A20),[3]Sheet4!$B$2:$E$1085,3,)=TRUE),0,VLOOKUP(CONCATENATE(BE$3,$A20),[3]Sheet4!$B$2:$E$1085,3,))</f>
        <v>0</v>
      </c>
      <c r="BF20" s="17">
        <f>IF(ISERROR(VLOOKUP(CONCATENATE(BF$3,$A20),[3]Sheet4!$B$2:$E$1085,3,)=TRUE),0,VLOOKUP(CONCATENATE(BF$3,$A20),[3]Sheet4!$B$2:$E$1085,3,))</f>
        <v>0</v>
      </c>
      <c r="BG20" s="17">
        <f>IF(ISERROR(VLOOKUP(CONCATENATE(BG$3,$A20),[3]Sheet4!$B$2:$E$1085,3,)=TRUE),0,VLOOKUP(CONCATENATE(BG$3,$A20),[3]Sheet4!$B$2:$E$1085,3,))</f>
        <v>2963</v>
      </c>
      <c r="BH20" s="17">
        <f>IF(ISERROR(VLOOKUP(CONCATENATE(BH$3,$A20),[3]Sheet4!$B$2:$E$1085,3,)=TRUE),0,VLOOKUP(CONCATENATE(BH$3,$A20),[3]Sheet4!$B$2:$E$1085,3,))</f>
        <v>0</v>
      </c>
      <c r="BI20" s="17">
        <f>IF(ISERROR(VLOOKUP(CONCATENATE(BI$3,$A20),[3]Sheet4!$B$2:$E$1085,3,)=TRUE),0,VLOOKUP(CONCATENATE(BI$3,$A20),[3]Sheet4!$B$2:$E$1085,3,))</f>
        <v>25185</v>
      </c>
      <c r="BJ20" s="17">
        <f>IF(ISERROR(VLOOKUP(CONCATENATE(BJ$3,$A20),[3]Sheet4!$B$2:$E$1085,3,)=TRUE),0,VLOOKUP(CONCATENATE(BJ$3,$A20),[3]Sheet4!$B$2:$E$1085,3,))</f>
        <v>0</v>
      </c>
      <c r="BK20" s="17">
        <f>IF(ISERROR(VLOOKUP(CONCATENATE(BK$3,$A20),[3]Sheet4!$B$2:$E$1085,3,)=TRUE),0,VLOOKUP(CONCATENATE(BK$3,$A20),[3]Sheet4!$B$2:$E$1085,3,))</f>
        <v>26415</v>
      </c>
      <c r="BL20" s="17">
        <f>IF(ISERROR(VLOOKUP(CONCATENATE(BL$3,$A20),[3]Sheet4!$B$2:$E$1085,3,)=TRUE),0,VLOOKUP(CONCATENATE(BL$3,$A20),[3]Sheet4!$B$2:$E$1085,3,))</f>
        <v>8640</v>
      </c>
      <c r="BM20" s="17">
        <f>IF(ISERROR(VLOOKUP(CONCATENATE(BM$3,$A20),[3]Sheet4!$B$2:$E$1085,3,)=TRUE),0,VLOOKUP(CONCATENATE(BM$3,$A20),[3]Sheet4!$B$2:$E$1085,3,))</f>
        <v>1482</v>
      </c>
      <c r="BN20" s="17">
        <f>IF(ISERROR(VLOOKUP(CONCATENATE(BN$3,$A20),[3]Sheet4!$B$2:$E$1085,3,)=TRUE),0,VLOOKUP(CONCATENATE(BN$3,$A20),[3]Sheet4!$B$2:$E$1085,3,))</f>
        <v>0</v>
      </c>
      <c r="BO20" s="17">
        <f>IF(ISERROR(VLOOKUP(CONCATENATE(BO$3,$A20),[3]Sheet4!$B$2:$E$1085,3,)=TRUE),0,VLOOKUP(CONCATENATE(BO$3,$A20),[3]Sheet4!$B$2:$E$1085,3,))</f>
        <v>8889</v>
      </c>
      <c r="BP20" s="17">
        <f>IF(ISERROR(VLOOKUP(CONCATENATE(BP$3,$A20),[3]Sheet4!$B$2:$E$1085,3,)=TRUE),0,VLOOKUP(CONCATENATE(BP$3,$A20),[3]Sheet4!$B$2:$E$1085,3,))</f>
        <v>0</v>
      </c>
      <c r="BQ20" s="17">
        <f>IF(ISERROR(VLOOKUP(CONCATENATE(BQ$3,$A20),[3]Sheet4!$B$2:$E$1085,3,)=TRUE),0,VLOOKUP(CONCATENATE(BQ$3,$A20),[3]Sheet4!$B$2:$E$1085,3,))</f>
        <v>5883</v>
      </c>
      <c r="BR20" s="17">
        <f>IF(ISERROR(VLOOKUP(CONCATENATE(BR$3,$A20),[3]Sheet4!$B$2:$E$1085,3,)=TRUE),0,VLOOKUP(CONCATENATE(BR$3,$A20),[3]Sheet4!$B$2:$E$1085,3,))</f>
        <v>4114</v>
      </c>
      <c r="BS20" s="17">
        <f>IF(ISERROR(VLOOKUP(CONCATENATE(BS$3,$A20),[3]Sheet4!$B$2:$E$1085,3,)=TRUE),0,VLOOKUP(CONCATENATE(BS$3,$A20),[3]Sheet4!$B$2:$E$1085,3,))</f>
        <v>1482</v>
      </c>
      <c r="BT20" s="17">
        <f>IF(ISERROR(VLOOKUP(CONCATENATE(BT$3,$A20),[3]Sheet4!$B$2:$E$1085,3,)=TRUE),0,VLOOKUP(CONCATENATE(BT$3,$A20),[3]Sheet4!$B$2:$E$1085,3,))</f>
        <v>4445</v>
      </c>
      <c r="BU20" s="17">
        <f>IF(ISERROR(VLOOKUP(CONCATENATE(BU$3,$A20),[3]Sheet4!$B$2:$E$1085,3,)=TRUE),0,VLOOKUP(CONCATENATE(BU$3,$A20),[3]Sheet4!$B$2:$E$1085,3,))</f>
        <v>1482</v>
      </c>
      <c r="BV20" s="17">
        <f>IF(ISERROR(VLOOKUP(CONCATENATE(BV$3,$A20),[3]Sheet4!$B$2:$E$1085,3,)=TRUE),0,VLOOKUP(CONCATENATE(BV$3,$A20),[3]Sheet4!$B$2:$E$1085,3,))</f>
        <v>5926</v>
      </c>
      <c r="BW20" s="17">
        <f>IF(ISERROR(VLOOKUP(CONCATENATE(BW$3,$A20),[3]Sheet4!$B$2:$E$1085,3,)=TRUE),0,VLOOKUP(CONCATENATE(BW$3,$A20),[3]Sheet4!$B$2:$E$1085,3,))</f>
        <v>56608</v>
      </c>
      <c r="BX20" s="17">
        <f>IF(ISERROR(VLOOKUP(CONCATENATE(BX$3,$A20),[3]Sheet4!$B$2:$E$1085,3,)=TRUE),0,VLOOKUP(CONCATENATE(BX$3,$A20),[3]Sheet4!$B$2:$E$1085,3,))</f>
        <v>66139</v>
      </c>
      <c r="BY20" s="17">
        <f>IF(ISERROR(VLOOKUP(CONCATENATE(BY$3,$A20),[3]Sheet4!$B$2:$E$1085,3,)=TRUE),0,VLOOKUP(CONCATENATE(BY$3,$A20),[3]Sheet4!$B$2:$E$1085,3,))</f>
        <v>64183</v>
      </c>
      <c r="BZ20" s="17">
        <f>IF(ISERROR(VLOOKUP(CONCATENATE(BZ$3,$A20),[3]Sheet4!$B$2:$E$1085,3,)=TRUE),0,VLOOKUP(CONCATENATE(BZ$3,$A20),[3]Sheet4!$B$2:$E$1085,3,))</f>
        <v>37977</v>
      </c>
      <c r="CA20" s="17">
        <f>IF(ISERROR(VLOOKUP(CONCATENATE(CA$3,$A20),[3]Sheet4!$B$2:$E$1085,3,)=TRUE),0,VLOOKUP(CONCATENATE(CA$3,$A20),[3]Sheet4!$B$2:$E$1085,3,))</f>
        <v>33907</v>
      </c>
      <c r="CB20" s="17">
        <f>IF(ISERROR(VLOOKUP(CONCATENATE(CB$3,$A20),[3]Sheet4!$B$2:$E$1085,3,)=TRUE),0,VLOOKUP(CONCATENATE(CB$3,$A20),[3]Sheet4!$B$2:$E$1085,3,))</f>
        <v>5926</v>
      </c>
      <c r="CC20" s="17">
        <f>IF(ISERROR(VLOOKUP(CONCATENATE(CC$3,$A20),[3]Sheet4!$B$2:$E$1085,3,)=TRUE),0,VLOOKUP(CONCATENATE(CC$3,$A20),[3]Sheet4!$B$2:$E$1085,3,))</f>
        <v>36675</v>
      </c>
      <c r="CD20" s="17">
        <f>IF(ISERROR(VLOOKUP(CONCATENATE(CD$3,$A20),[3]Sheet4!$B$2:$E$1085,3,)=TRUE),0,VLOOKUP(CONCATENATE(CD$3,$A20),[3]Sheet4!$B$2:$E$1085,3,))</f>
        <v>4445</v>
      </c>
      <c r="CE20" s="17">
        <f>IF(ISERROR(VLOOKUP(CONCATENATE(CE$3,$A20),[3]Sheet4!$B$2:$E$1085,3,)=TRUE),0,VLOOKUP(CONCATENATE(CE$3,$A20),[3]Sheet4!$B$2:$E$1085,3,))</f>
        <v>0</v>
      </c>
      <c r="CF20" s="17">
        <f>IF(ISERROR(VLOOKUP(CONCATENATE(CF$3,$A20),[3]Sheet4!$B$2:$E$1085,3,)=TRUE),0,VLOOKUP(CONCATENATE(CF$3,$A20),[3]Sheet4!$B$2:$E$1085,3,))</f>
        <v>5926</v>
      </c>
      <c r="CG20" s="17">
        <f>IF(ISERROR(VLOOKUP(CONCATENATE(CG$3,$A20),[3]Sheet4!$B$2:$E$1085,3,)=TRUE),0,VLOOKUP(CONCATENATE(CG$3,$A20),[3]Sheet4!$B$2:$E$1085,3,))</f>
        <v>26343</v>
      </c>
      <c r="CH20" s="17">
        <f>IF(ISERROR(VLOOKUP(CONCATENATE(CH$3,$A20),[3]Sheet4!$B$2:$E$1085,3,)=TRUE),0,VLOOKUP(CONCATENATE(CH$3,$A20),[3]Sheet4!$B$2:$E$1085,3,))</f>
        <v>0</v>
      </c>
      <c r="CI20" s="17">
        <f>IF(ISERROR(VLOOKUP(CONCATENATE(CI$3,$A20),[3]Sheet4!$B$2:$E$1085,3,)=TRUE),0,VLOOKUP(CONCATENATE(CI$3,$A20),[3]Sheet4!$B$2:$E$1085,3,))</f>
        <v>4445</v>
      </c>
      <c r="CJ20" s="17">
        <f>IF(ISERROR(VLOOKUP(CONCATENATE(CJ$3,$A20),[3]Sheet4!$B$2:$E$1085,3,)=TRUE),0,VLOOKUP(CONCATENATE(CJ$3,$A20),[3]Sheet4!$B$2:$E$1085,3,))</f>
        <v>5926</v>
      </c>
      <c r="CK20" s="17">
        <f>IF(ISERROR(VLOOKUP(CONCATENATE(CK$3,$A20),[3]Sheet4!$B$2:$E$1085,3,)=TRUE),0,VLOOKUP(CONCATENATE(CK$3,$A20),[3]Sheet4!$B$2:$E$1085,3,))</f>
        <v>1482</v>
      </c>
      <c r="CL20" s="17">
        <f>IF(ISERROR(VLOOKUP(CONCATENATE(CL$3,$A20),[3]Sheet4!$B$2:$E$1085,3,)=TRUE),0,VLOOKUP(CONCATENATE(CL$3,$A20),[3]Sheet4!$B$2:$E$1085,3,))</f>
        <v>7407</v>
      </c>
      <c r="CM20" s="17">
        <f>IF(ISERROR(VLOOKUP(CONCATENATE(CM$3,$A20),[3]Sheet4!$B$2:$E$1085,3,)=TRUE),0,VLOOKUP(CONCATENATE(CM$3,$A20),[3]Sheet4!$B$2:$E$1085,3,))</f>
        <v>13333</v>
      </c>
      <c r="CN20" s="17">
        <f>IF(ISERROR(VLOOKUP(CONCATENATE(CN$3,$A20),[3]Sheet4!$B$2:$E$1085,3,)=TRUE),0,VLOOKUP(CONCATENATE(CN$3,$A20),[3]Sheet4!$B$2:$E$1085,3,))</f>
        <v>2963</v>
      </c>
      <c r="CO20" s="17">
        <f>IF(ISERROR(VLOOKUP(CONCATENATE(CO$3,$A20),[3]Sheet4!$B$2:$E$1085,3,)=TRUE),0,VLOOKUP(CONCATENATE(CO$3,$A20),[3]Sheet4!$B$2:$E$1085,3,))</f>
        <v>13333</v>
      </c>
      <c r="CP20" s="17">
        <f>IF(ISERROR(VLOOKUP(CONCATENATE(CP$3,$A20),[3]Sheet4!$B$2:$E$1085,3,)=TRUE),0,VLOOKUP(CONCATENATE(CP$3,$A20),[3]Sheet4!$B$2:$E$1085,3,))</f>
        <v>6918</v>
      </c>
      <c r="CQ20" s="17">
        <f>IF(ISERROR(VLOOKUP(CONCATENATE(CQ$3,$A20),[3]Sheet4!$B$2:$E$1085,3,)=TRUE),0,VLOOKUP(CONCATENATE(CQ$3,$A20),[3]Sheet4!$B$2:$E$1085,3,))</f>
        <v>5926</v>
      </c>
      <c r="CR20" s="17">
        <f>IF(ISERROR(VLOOKUP(CONCATENATE(CR$3,$A20),[3]Sheet4!$B$2:$E$1085,3,)=TRUE),0,VLOOKUP(CONCATENATE(CR$3,$A20),[3]Sheet4!$B$2:$E$1085,3,))</f>
        <v>2963</v>
      </c>
      <c r="CS20" s="17">
        <f>IF(ISERROR(VLOOKUP(CONCATENATE(CS$3,$A20),[3]Sheet4!$B$2:$E$1085,3,)=TRUE),0,VLOOKUP(CONCATENATE(CS$3,$A20),[3]Sheet4!$B$2:$E$1085,3,))</f>
        <v>0</v>
      </c>
      <c r="CT20" s="17">
        <f>IF(ISERROR(VLOOKUP(CONCATENATE(CT$3,$A20),[3]Sheet4!$B$2:$E$1085,3,)=TRUE),0,VLOOKUP(CONCATENATE(CT$3,$A20),[3]Sheet4!$B$2:$E$1085,3,))</f>
        <v>5926</v>
      </c>
      <c r="CU20" s="17">
        <f>IF(ISERROR(VLOOKUP(CONCATENATE(CU$3,$A20),[3]Sheet4!$B$2:$E$1085,3,)=TRUE),0,VLOOKUP(CONCATENATE(CU$3,$A20),[3]Sheet4!$B$2:$E$1085,3,))</f>
        <v>4445</v>
      </c>
      <c r="CV20" s="17">
        <f>IF(ISERROR(VLOOKUP(CONCATENATE(CV$3,$A20),[3]Sheet4!$B$2:$E$1085,3,)=TRUE),0,VLOOKUP(CONCATENATE(CV$3,$A20),[3]Sheet4!$B$2:$E$1085,3,))</f>
        <v>14023</v>
      </c>
      <c r="CW20" s="17">
        <f>IF(ISERROR(VLOOKUP(CONCATENATE(CW$3,$A20),[3]Sheet4!$B$2:$E$1085,3,)=TRUE),0,VLOOKUP(CONCATENATE(CW$3,$A20),[3]Sheet4!$B$2:$E$1085,3,))</f>
        <v>20304</v>
      </c>
      <c r="CX20" s="17">
        <f>IF(ISERROR(VLOOKUP(CONCATENATE(CX$3,$A20),[3]Sheet4!$B$2:$E$1085,3,)=TRUE),0,VLOOKUP(CONCATENATE(CX$3,$A20),[3]Sheet4!$B$2:$E$1085,3,))</f>
        <v>276145</v>
      </c>
      <c r="CY20" s="17">
        <f>IF(ISERROR(VLOOKUP(CONCATENATE(CY$3,$A20),[3]Sheet4!$B$2:$E$1085,3,)=TRUE),0,VLOOKUP(CONCATENATE(CY$3,$A20),[3]Sheet4!$B$2:$E$1085,3,))</f>
        <v>1482</v>
      </c>
      <c r="CZ20" s="17">
        <f>IF(ISERROR(VLOOKUP(CONCATENATE(CZ$3,$A20),[3]Sheet4!$B$2:$E$1085,3,)=TRUE),0,VLOOKUP(CONCATENATE(CZ$3,$A20),[3]Sheet4!$B$2:$E$1085,3,))</f>
        <v>4445</v>
      </c>
      <c r="DA20" s="17">
        <f>IF(ISERROR(VLOOKUP(CONCATENATE(DA$3,$A20),[3]Sheet4!$B$2:$E$1085,3,)=TRUE),0,VLOOKUP(CONCATENATE(DA$3,$A20),[3]Sheet4!$B$2:$E$1085,3,))</f>
        <v>33454</v>
      </c>
    </row>
    <row r="21" spans="1:105">
      <c r="A21" s="131">
        <v>1020014</v>
      </c>
      <c r="B21" s="131" t="s">
        <v>14</v>
      </c>
      <c r="C21" s="132">
        <v>0</v>
      </c>
      <c r="D21" s="132">
        <v>0</v>
      </c>
      <c r="E21" s="132">
        <f t="shared" si="0"/>
        <v>0</v>
      </c>
      <c r="F21" s="21">
        <f t="shared" si="1"/>
        <v>0</v>
      </c>
      <c r="G21" s="21">
        <f t="shared" si="4"/>
        <v>0</v>
      </c>
      <c r="H21" s="21">
        <f t="shared" si="5"/>
        <v>0</v>
      </c>
      <c r="I21" s="21">
        <f t="shared" si="6"/>
        <v>0</v>
      </c>
      <c r="J21" s="21">
        <f t="shared" si="7"/>
        <v>0</v>
      </c>
      <c r="K21" s="21">
        <f t="shared" si="8"/>
        <v>0</v>
      </c>
      <c r="L21" s="21">
        <f t="shared" si="9"/>
        <v>0</v>
      </c>
      <c r="M21" s="21">
        <f t="shared" si="10"/>
        <v>0</v>
      </c>
      <c r="N21" s="21">
        <f t="shared" si="2"/>
        <v>0</v>
      </c>
      <c r="O21" s="21">
        <f t="shared" si="11"/>
        <v>0</v>
      </c>
      <c r="P21" s="21">
        <f t="shared" si="3"/>
        <v>0</v>
      </c>
      <c r="Q21" s="17">
        <f>IF(ISERROR(VLOOKUP(CONCATENATE(Q$3,$A21),[3]Sheet4!$B$2:$E$1085,3,)=TRUE),0,VLOOKUP(CONCATENATE(Q$3,$A21),[3]Sheet4!$B$2:$E$1085,3,))</f>
        <v>0</v>
      </c>
      <c r="R21" s="17">
        <f>IF(ISERROR(VLOOKUP(CONCATENATE(R$3,$A21),[3]Sheet4!$B$2:$E$1085,3,)=TRUE),0,VLOOKUP(CONCATENATE(R$3,$A21),[3]Sheet4!$B$2:$E$1085,3,))</f>
        <v>0</v>
      </c>
      <c r="S21" s="17">
        <f>IF(ISERROR(VLOOKUP(CONCATENATE(S$3,$A21),[3]Sheet4!$B$2:$E$1085,3,)=TRUE),0,VLOOKUP(CONCATENATE(S$3,$A21),[3]Sheet4!$B$2:$E$1085,3,))</f>
        <v>0</v>
      </c>
      <c r="T21" s="17">
        <f>IF(ISERROR(VLOOKUP(CONCATENATE(T$3,$A21),[3]Sheet4!$B$2:$E$1085,3,)=TRUE),0,VLOOKUP(CONCATENATE(T$3,$A21),[3]Sheet4!$B$2:$E$1085,3,))</f>
        <v>0</v>
      </c>
      <c r="U21" s="17">
        <f>IF(ISERROR(VLOOKUP(CONCATENATE(U$3,$A21),[3]Sheet4!$B$2:$E$1085,3,)=TRUE),0,VLOOKUP(CONCATENATE(U$3,$A21),[3]Sheet4!$B$2:$E$1085,3,))</f>
        <v>0</v>
      </c>
      <c r="V21" s="17">
        <f>IF(ISERROR(VLOOKUP(CONCATENATE(V$3,$A21),[3]Sheet4!$B$2:$E$1085,3,)=TRUE),0,VLOOKUP(CONCATENATE(V$3,$A21),[3]Sheet4!$B$2:$E$1085,3,))</f>
        <v>0</v>
      </c>
      <c r="W21" s="17">
        <f>IF(ISERROR(VLOOKUP(CONCATENATE(W$3,$A21),[3]Sheet4!$B$2:$E$1085,3,)=TRUE),0,VLOOKUP(CONCATENATE(W$3,$A21),[3]Sheet4!$B$2:$E$1085,3,))</f>
        <v>0</v>
      </c>
      <c r="X21" s="17">
        <f>IF(ISERROR(VLOOKUP(CONCATENATE(X$3,$A21),[3]Sheet4!$B$2:$E$1085,3,)=TRUE),0,VLOOKUP(CONCATENATE(X$3,$A21),[3]Sheet4!$B$2:$E$1085,3,))</f>
        <v>0</v>
      </c>
      <c r="Y21" s="17">
        <f>IF(ISERROR(VLOOKUP(CONCATENATE(Y$3,$A21),[3]Sheet4!$B$2:$E$1085,3,)=TRUE),0,VLOOKUP(CONCATENATE(Y$3,$A21),[3]Sheet4!$B$2:$E$1085,3,))</f>
        <v>0</v>
      </c>
      <c r="Z21" s="17">
        <f>IF(ISERROR(VLOOKUP(CONCATENATE(Z$3,$A21),[3]Sheet4!$B$2:$E$1085,3,)=TRUE),0,VLOOKUP(CONCATENATE(Z$3,$A21),[3]Sheet4!$B$2:$E$1085,3,))</f>
        <v>0</v>
      </c>
      <c r="AA21" s="17">
        <f>IF(ISERROR(VLOOKUP(CONCATENATE(AA$3,$A21),[3]Sheet4!$B$2:$E$1085,3,)=TRUE),0,VLOOKUP(CONCATENATE(AA$3,$A21),[3]Sheet4!$B$2:$E$1085,3,))</f>
        <v>0</v>
      </c>
      <c r="AB21" s="17">
        <f>IF(ISERROR(VLOOKUP(CONCATENATE(AB$3,$A21),[3]Sheet4!$B$2:$E$1085,3,)=TRUE),0,VLOOKUP(CONCATENATE(AB$3,$A21),[3]Sheet4!$B$2:$E$1085,3,))</f>
        <v>0</v>
      </c>
      <c r="AC21" s="17">
        <f>IF(ISERROR(VLOOKUP(CONCATENATE(AC$3,$A21),[3]Sheet4!$B$2:$E$1085,3,)=TRUE),0,VLOOKUP(CONCATENATE(AC$3,$A21),[3]Sheet4!$B$2:$E$1085,3,))</f>
        <v>0</v>
      </c>
      <c r="AD21" s="17">
        <f>IF(ISERROR(VLOOKUP(CONCATENATE(AD$3,$A21),[3]Sheet4!$B$2:$E$1085,3,)=TRUE),0,VLOOKUP(CONCATENATE(AD$3,$A21),[3]Sheet4!$B$2:$E$1085,3,))</f>
        <v>0</v>
      </c>
      <c r="AE21" s="17">
        <f>IF(ISERROR(VLOOKUP(CONCATENATE(AE$3,$A21),[3]Sheet4!$B$2:$E$1085,3,)=TRUE),0,VLOOKUP(CONCATENATE(AE$3,$A21),[3]Sheet4!$B$2:$E$1085,3,))</f>
        <v>0</v>
      </c>
      <c r="AF21" s="17">
        <f>IF(ISERROR(VLOOKUP(CONCATENATE(AF$3,$A21),[3]Sheet4!$B$2:$E$1085,3,)=TRUE),0,VLOOKUP(CONCATENATE(AF$3,$A21),[3]Sheet4!$B$2:$E$1085,3,))</f>
        <v>0</v>
      </c>
      <c r="AG21" s="17">
        <f>IF(ISERROR(VLOOKUP(CONCATENATE(AG$3,$A21),[3]Sheet4!$B$2:$E$1085,3,)=TRUE),0,VLOOKUP(CONCATENATE(AG$3,$A21),[3]Sheet4!$B$2:$E$1085,3,))</f>
        <v>0</v>
      </c>
      <c r="AH21" s="17">
        <f>IF(ISERROR(VLOOKUP(CONCATENATE(AH$3,$A21),[3]Sheet4!$B$2:$E$1085,3,)=TRUE),0,VLOOKUP(CONCATENATE(AH$3,$A21),[3]Sheet4!$B$2:$E$1085,3,))</f>
        <v>0</v>
      </c>
      <c r="AI21" s="17">
        <f>IF(ISERROR(VLOOKUP(CONCATENATE(AI$3,$A21),[3]Sheet4!$B$2:$E$1085,3,)=TRUE),0,VLOOKUP(CONCATENATE(AI$3,$A21),[3]Sheet4!$B$2:$E$1085,3,))</f>
        <v>0</v>
      </c>
      <c r="AJ21" s="17">
        <f>IF(ISERROR(VLOOKUP(CONCATENATE(AJ$3,$A21),[3]Sheet4!$B$2:$E$1085,3,)=TRUE),0,VLOOKUP(CONCATENATE(AJ$3,$A21),[3]Sheet4!$B$2:$E$1085,3,))</f>
        <v>0</v>
      </c>
      <c r="AK21" s="17">
        <f>IF(ISERROR(VLOOKUP(CONCATENATE(AK$3,$A21),[3]Sheet4!$B$2:$E$1085,3,)=TRUE),0,VLOOKUP(CONCATENATE(AK$3,$A21),[3]Sheet4!$B$2:$E$1085,3,))</f>
        <v>0</v>
      </c>
      <c r="AL21" s="17">
        <f>IF(ISERROR(VLOOKUP(CONCATENATE(AL$3,$A21),[3]Sheet4!$B$2:$E$1085,3,)=TRUE),0,VLOOKUP(CONCATENATE(AL$3,$A21),[3]Sheet4!$B$2:$E$1085,3,))</f>
        <v>0</v>
      </c>
      <c r="AM21" s="17">
        <f>IF(ISERROR(VLOOKUP(CONCATENATE(AM$3,$A21),[3]Sheet4!$B$2:$E$1085,3,)=TRUE),0,VLOOKUP(CONCATENATE(AM$3,$A21),[3]Sheet4!$B$2:$E$1085,3,))</f>
        <v>0</v>
      </c>
      <c r="AN21" s="17">
        <f>IF(ISERROR(VLOOKUP(CONCATENATE(AN$3,$A21),[3]Sheet4!$B$2:$E$1085,3,)=TRUE),0,VLOOKUP(CONCATENATE(AN$3,$A21),[3]Sheet4!$B$2:$E$1085,3,))</f>
        <v>0</v>
      </c>
      <c r="AO21" s="17">
        <f>IF(ISERROR(VLOOKUP(CONCATENATE(AO$3,$A21),[3]Sheet4!$B$2:$E$1085,3,)=TRUE),0,VLOOKUP(CONCATENATE(AO$3,$A21),[3]Sheet4!$B$2:$E$1085,3,))</f>
        <v>0</v>
      </c>
      <c r="AP21" s="17">
        <f>IF(ISERROR(VLOOKUP(CONCATENATE(AP$3,$A21),[3]Sheet4!$B$2:$E$1085,3,)=TRUE),0,VLOOKUP(CONCATENATE(AP$3,$A21),[3]Sheet4!$B$2:$E$1085,3,))</f>
        <v>0</v>
      </c>
      <c r="AQ21" s="17">
        <f>IF(ISERROR(VLOOKUP(CONCATENATE(AQ$3,$A21),[3]Sheet4!$B$2:$E$1085,3,)=TRUE),0,VLOOKUP(CONCATENATE(AQ$3,$A21),[3]Sheet4!$B$2:$E$1085,3,))</f>
        <v>0</v>
      </c>
      <c r="AR21" s="17">
        <f>IF(ISERROR(VLOOKUP(CONCATENATE(AR$3,$A21),[3]Sheet4!$B$2:$E$1085,3,)=TRUE),0,VLOOKUP(CONCATENATE(AR$3,$A21),[3]Sheet4!$B$2:$E$1085,3,))</f>
        <v>0</v>
      </c>
      <c r="AS21" s="17">
        <f>IF(ISERROR(VLOOKUP(CONCATENATE(AS$3,$A21),[3]Sheet4!$B$2:$E$1085,3,)=TRUE),0,VLOOKUP(CONCATENATE(AS$3,$A21),[3]Sheet4!$B$2:$E$1085,3,))</f>
        <v>0</v>
      </c>
      <c r="AT21" s="17">
        <f>IF(ISERROR(VLOOKUP(CONCATENATE(AT$3,$A21),[3]Sheet4!$B$2:$E$1085,3,)=TRUE),0,VLOOKUP(CONCATENATE(AT$3,$A21),[3]Sheet4!$B$2:$E$1085,3,))</f>
        <v>0</v>
      </c>
      <c r="AU21" s="17">
        <f>IF(ISERROR(VLOOKUP(CONCATENATE(AU$3,$A21),[3]Sheet4!$B$2:$E$1085,3,)=TRUE),0,VLOOKUP(CONCATENATE(AU$3,$A21),[3]Sheet4!$B$2:$E$1085,3,))</f>
        <v>0</v>
      </c>
      <c r="AV21" s="17">
        <f>IF(ISERROR(VLOOKUP(CONCATENATE(AV$3,$A21),[3]Sheet4!$B$2:$E$1085,3,)=TRUE),0,VLOOKUP(CONCATENATE(AV$3,$A21),[3]Sheet4!$B$2:$E$1085,3,))</f>
        <v>0</v>
      </c>
      <c r="AW21" s="17">
        <f>IF(ISERROR(VLOOKUP(CONCATENATE(AW$3,$A21),[3]Sheet4!$B$2:$E$1085,3,)=TRUE),0,VLOOKUP(CONCATENATE(AW$3,$A21),[3]Sheet4!$B$2:$E$1085,3,))</f>
        <v>0</v>
      </c>
      <c r="AX21" s="17">
        <f>IF(ISERROR(VLOOKUP(CONCATENATE(AX$3,$A21),[3]Sheet4!$B$2:$E$1085,3,)=TRUE),0,VLOOKUP(CONCATENATE(AX$3,$A21),[3]Sheet4!$B$2:$E$1085,3,))</f>
        <v>0</v>
      </c>
      <c r="AY21" s="17">
        <f>IF(ISERROR(VLOOKUP(CONCATENATE(AY$3,$A21),[3]Sheet4!$B$2:$E$1085,3,)=TRUE),0,VLOOKUP(CONCATENATE(AY$3,$A21),[3]Sheet4!$B$2:$E$1085,3,))</f>
        <v>0</v>
      </c>
      <c r="AZ21" s="17">
        <f>IF(ISERROR(VLOOKUP(CONCATENATE(AZ$3,$A21),[3]Sheet4!$B$2:$E$1085,3,)=TRUE),0,VLOOKUP(CONCATENATE(AZ$3,$A21),[3]Sheet4!$B$2:$E$1085,3,))</f>
        <v>0</v>
      </c>
      <c r="BA21" s="17">
        <f>IF(ISERROR(VLOOKUP(CONCATENATE(BA$3,$A21),[3]Sheet4!$B$2:$E$1085,3,)=TRUE),0,VLOOKUP(CONCATENATE(BA$3,$A21),[3]Sheet4!$B$2:$E$1085,3,))</f>
        <v>0</v>
      </c>
      <c r="BB21" s="17">
        <f>IF(ISERROR(VLOOKUP(CONCATENATE(BB$3,$A21),[3]Sheet4!$B$2:$E$1085,3,)=TRUE),0,VLOOKUP(CONCATENATE(BB$3,$A21),[3]Sheet4!$B$2:$E$1085,3,))</f>
        <v>0</v>
      </c>
      <c r="BC21" s="17">
        <f>IF(ISERROR(VLOOKUP(CONCATENATE(BC$3,$A21),[3]Sheet4!$B$2:$E$1085,3,)=TRUE),0,VLOOKUP(CONCATENATE(BC$3,$A21),[3]Sheet4!$B$2:$E$1085,3,))</f>
        <v>0</v>
      </c>
      <c r="BD21" s="17">
        <f>IF(ISERROR(VLOOKUP(CONCATENATE(BD$3,$A21),[3]Sheet4!$B$2:$E$1085,3,)=TRUE),0,VLOOKUP(CONCATENATE(BD$3,$A21),[3]Sheet4!$B$2:$E$1085,3,))</f>
        <v>0</v>
      </c>
      <c r="BE21" s="17">
        <f>IF(ISERROR(VLOOKUP(CONCATENATE(BE$3,$A21),[3]Sheet4!$B$2:$E$1085,3,)=TRUE),0,VLOOKUP(CONCATENATE(BE$3,$A21),[3]Sheet4!$B$2:$E$1085,3,))</f>
        <v>0</v>
      </c>
      <c r="BF21" s="17">
        <f>IF(ISERROR(VLOOKUP(CONCATENATE(BF$3,$A21),[3]Sheet4!$B$2:$E$1085,3,)=TRUE),0,VLOOKUP(CONCATENATE(BF$3,$A21),[3]Sheet4!$B$2:$E$1085,3,))</f>
        <v>0</v>
      </c>
      <c r="BG21" s="17">
        <f>IF(ISERROR(VLOOKUP(CONCATENATE(BG$3,$A21),[3]Sheet4!$B$2:$E$1085,3,)=TRUE),0,VLOOKUP(CONCATENATE(BG$3,$A21),[3]Sheet4!$B$2:$E$1085,3,))</f>
        <v>0</v>
      </c>
      <c r="BH21" s="17">
        <f>IF(ISERROR(VLOOKUP(CONCATENATE(BH$3,$A21),[3]Sheet4!$B$2:$E$1085,3,)=TRUE),0,VLOOKUP(CONCATENATE(BH$3,$A21),[3]Sheet4!$B$2:$E$1085,3,))</f>
        <v>0</v>
      </c>
      <c r="BI21" s="17">
        <f>IF(ISERROR(VLOOKUP(CONCATENATE(BI$3,$A21),[3]Sheet4!$B$2:$E$1085,3,)=TRUE),0,VLOOKUP(CONCATENATE(BI$3,$A21),[3]Sheet4!$B$2:$E$1085,3,))</f>
        <v>0</v>
      </c>
      <c r="BJ21" s="17">
        <f>IF(ISERROR(VLOOKUP(CONCATENATE(BJ$3,$A21),[3]Sheet4!$B$2:$E$1085,3,)=TRUE),0,VLOOKUP(CONCATENATE(BJ$3,$A21),[3]Sheet4!$B$2:$E$1085,3,))</f>
        <v>0</v>
      </c>
      <c r="BK21" s="17">
        <f>IF(ISERROR(VLOOKUP(CONCATENATE(BK$3,$A21),[3]Sheet4!$B$2:$E$1085,3,)=TRUE),0,VLOOKUP(CONCATENATE(BK$3,$A21),[3]Sheet4!$B$2:$E$1085,3,))</f>
        <v>0</v>
      </c>
      <c r="BL21" s="17">
        <f>IF(ISERROR(VLOOKUP(CONCATENATE(BL$3,$A21),[3]Sheet4!$B$2:$E$1085,3,)=TRUE),0,VLOOKUP(CONCATENATE(BL$3,$A21),[3]Sheet4!$B$2:$E$1085,3,))</f>
        <v>0</v>
      </c>
      <c r="BM21" s="17">
        <f>IF(ISERROR(VLOOKUP(CONCATENATE(BM$3,$A21),[3]Sheet4!$B$2:$E$1085,3,)=TRUE),0,VLOOKUP(CONCATENATE(BM$3,$A21),[3]Sheet4!$B$2:$E$1085,3,))</f>
        <v>0</v>
      </c>
      <c r="BN21" s="17">
        <f>IF(ISERROR(VLOOKUP(CONCATENATE(BN$3,$A21),[3]Sheet4!$B$2:$E$1085,3,)=TRUE),0,VLOOKUP(CONCATENATE(BN$3,$A21),[3]Sheet4!$B$2:$E$1085,3,))</f>
        <v>0</v>
      </c>
      <c r="BO21" s="17">
        <f>IF(ISERROR(VLOOKUP(CONCATENATE(BO$3,$A21),[3]Sheet4!$B$2:$E$1085,3,)=TRUE),0,VLOOKUP(CONCATENATE(BO$3,$A21),[3]Sheet4!$B$2:$E$1085,3,))</f>
        <v>0</v>
      </c>
      <c r="BP21" s="17">
        <f>IF(ISERROR(VLOOKUP(CONCATENATE(BP$3,$A21),[3]Sheet4!$B$2:$E$1085,3,)=TRUE),0,VLOOKUP(CONCATENATE(BP$3,$A21),[3]Sheet4!$B$2:$E$1085,3,))</f>
        <v>0</v>
      </c>
      <c r="BQ21" s="17">
        <f>IF(ISERROR(VLOOKUP(CONCATENATE(BQ$3,$A21),[3]Sheet4!$B$2:$E$1085,3,)=TRUE),0,VLOOKUP(CONCATENATE(BQ$3,$A21),[3]Sheet4!$B$2:$E$1085,3,))</f>
        <v>0</v>
      </c>
      <c r="BR21" s="17">
        <f>IF(ISERROR(VLOOKUP(CONCATENATE(BR$3,$A21),[3]Sheet4!$B$2:$E$1085,3,)=TRUE),0,VLOOKUP(CONCATENATE(BR$3,$A21),[3]Sheet4!$B$2:$E$1085,3,))</f>
        <v>0</v>
      </c>
      <c r="BS21" s="17">
        <f>IF(ISERROR(VLOOKUP(CONCATENATE(BS$3,$A21),[3]Sheet4!$B$2:$E$1085,3,)=TRUE),0,VLOOKUP(CONCATENATE(BS$3,$A21),[3]Sheet4!$B$2:$E$1085,3,))</f>
        <v>0</v>
      </c>
      <c r="BT21" s="17">
        <f>IF(ISERROR(VLOOKUP(CONCATENATE(BT$3,$A21),[3]Sheet4!$B$2:$E$1085,3,)=TRUE),0,VLOOKUP(CONCATENATE(BT$3,$A21),[3]Sheet4!$B$2:$E$1085,3,))</f>
        <v>0</v>
      </c>
      <c r="BU21" s="17">
        <f>IF(ISERROR(VLOOKUP(CONCATENATE(BU$3,$A21),[3]Sheet4!$B$2:$E$1085,3,)=TRUE),0,VLOOKUP(CONCATENATE(BU$3,$A21),[3]Sheet4!$B$2:$E$1085,3,))</f>
        <v>0</v>
      </c>
      <c r="BV21" s="17">
        <f>IF(ISERROR(VLOOKUP(CONCATENATE(BV$3,$A21),[3]Sheet4!$B$2:$E$1085,3,)=TRUE),0,VLOOKUP(CONCATENATE(BV$3,$A21),[3]Sheet4!$B$2:$E$1085,3,))</f>
        <v>0</v>
      </c>
      <c r="BW21" s="17">
        <f>IF(ISERROR(VLOOKUP(CONCATENATE(BW$3,$A21),[3]Sheet4!$B$2:$E$1085,3,)=TRUE),0,VLOOKUP(CONCATENATE(BW$3,$A21),[3]Sheet4!$B$2:$E$1085,3,))</f>
        <v>0</v>
      </c>
      <c r="BX21" s="17">
        <f>IF(ISERROR(VLOOKUP(CONCATENATE(BX$3,$A21),[3]Sheet4!$B$2:$E$1085,3,)=TRUE),0,VLOOKUP(CONCATENATE(BX$3,$A21),[3]Sheet4!$B$2:$E$1085,3,))</f>
        <v>0</v>
      </c>
      <c r="BY21" s="17">
        <f>IF(ISERROR(VLOOKUP(CONCATENATE(BY$3,$A21),[3]Sheet4!$B$2:$E$1085,3,)=TRUE),0,VLOOKUP(CONCATENATE(BY$3,$A21),[3]Sheet4!$B$2:$E$1085,3,))</f>
        <v>0</v>
      </c>
      <c r="BZ21" s="17">
        <f>IF(ISERROR(VLOOKUP(CONCATENATE(BZ$3,$A21),[3]Sheet4!$B$2:$E$1085,3,)=TRUE),0,VLOOKUP(CONCATENATE(BZ$3,$A21),[3]Sheet4!$B$2:$E$1085,3,))</f>
        <v>0</v>
      </c>
      <c r="CA21" s="17">
        <f>IF(ISERROR(VLOOKUP(CONCATENATE(CA$3,$A21),[3]Sheet4!$B$2:$E$1085,3,)=TRUE),0,VLOOKUP(CONCATENATE(CA$3,$A21),[3]Sheet4!$B$2:$E$1085,3,))</f>
        <v>0</v>
      </c>
      <c r="CB21" s="17">
        <f>IF(ISERROR(VLOOKUP(CONCATENATE(CB$3,$A21),[3]Sheet4!$B$2:$E$1085,3,)=TRUE),0,VLOOKUP(CONCATENATE(CB$3,$A21),[3]Sheet4!$B$2:$E$1085,3,))</f>
        <v>0</v>
      </c>
      <c r="CC21" s="17">
        <f>IF(ISERROR(VLOOKUP(CONCATENATE(CC$3,$A21),[3]Sheet4!$B$2:$E$1085,3,)=TRUE),0,VLOOKUP(CONCATENATE(CC$3,$A21),[3]Sheet4!$B$2:$E$1085,3,))</f>
        <v>0</v>
      </c>
      <c r="CD21" s="17">
        <f>IF(ISERROR(VLOOKUP(CONCATENATE(CD$3,$A21),[3]Sheet4!$B$2:$E$1085,3,)=TRUE),0,VLOOKUP(CONCATENATE(CD$3,$A21),[3]Sheet4!$B$2:$E$1085,3,))</f>
        <v>0</v>
      </c>
      <c r="CE21" s="17">
        <f>IF(ISERROR(VLOOKUP(CONCATENATE(CE$3,$A21),[3]Sheet4!$B$2:$E$1085,3,)=TRUE),0,VLOOKUP(CONCATENATE(CE$3,$A21),[3]Sheet4!$B$2:$E$1085,3,))</f>
        <v>0</v>
      </c>
      <c r="CF21" s="17">
        <f>IF(ISERROR(VLOOKUP(CONCATENATE(CF$3,$A21),[3]Sheet4!$B$2:$E$1085,3,)=TRUE),0,VLOOKUP(CONCATENATE(CF$3,$A21),[3]Sheet4!$B$2:$E$1085,3,))</f>
        <v>0</v>
      </c>
      <c r="CG21" s="17">
        <f>IF(ISERROR(VLOOKUP(CONCATENATE(CG$3,$A21),[3]Sheet4!$B$2:$E$1085,3,)=TRUE),0,VLOOKUP(CONCATENATE(CG$3,$A21),[3]Sheet4!$B$2:$E$1085,3,))</f>
        <v>0</v>
      </c>
      <c r="CH21" s="17">
        <f>IF(ISERROR(VLOOKUP(CONCATENATE(CH$3,$A21),[3]Sheet4!$B$2:$E$1085,3,)=TRUE),0,VLOOKUP(CONCATENATE(CH$3,$A21),[3]Sheet4!$B$2:$E$1085,3,))</f>
        <v>0</v>
      </c>
      <c r="CI21" s="17">
        <f>IF(ISERROR(VLOOKUP(CONCATENATE(CI$3,$A21),[3]Sheet4!$B$2:$E$1085,3,)=TRUE),0,VLOOKUP(CONCATENATE(CI$3,$A21),[3]Sheet4!$B$2:$E$1085,3,))</f>
        <v>0</v>
      </c>
      <c r="CJ21" s="17">
        <f>IF(ISERROR(VLOOKUP(CONCATENATE(CJ$3,$A21),[3]Sheet4!$B$2:$E$1085,3,)=TRUE),0,VLOOKUP(CONCATENATE(CJ$3,$A21),[3]Sheet4!$B$2:$E$1085,3,))</f>
        <v>0</v>
      </c>
      <c r="CK21" s="17">
        <f>IF(ISERROR(VLOOKUP(CONCATENATE(CK$3,$A21),[3]Sheet4!$B$2:$E$1085,3,)=TRUE),0,VLOOKUP(CONCATENATE(CK$3,$A21),[3]Sheet4!$B$2:$E$1085,3,))</f>
        <v>0</v>
      </c>
      <c r="CL21" s="17">
        <f>IF(ISERROR(VLOOKUP(CONCATENATE(CL$3,$A21),[3]Sheet4!$B$2:$E$1085,3,)=TRUE),0,VLOOKUP(CONCATENATE(CL$3,$A21),[3]Sheet4!$B$2:$E$1085,3,))</f>
        <v>0</v>
      </c>
      <c r="CM21" s="17">
        <f>IF(ISERROR(VLOOKUP(CONCATENATE(CM$3,$A21),[3]Sheet4!$B$2:$E$1085,3,)=TRUE),0,VLOOKUP(CONCATENATE(CM$3,$A21),[3]Sheet4!$B$2:$E$1085,3,))</f>
        <v>0</v>
      </c>
      <c r="CN21" s="17">
        <f>IF(ISERROR(VLOOKUP(CONCATENATE(CN$3,$A21),[3]Sheet4!$B$2:$E$1085,3,)=TRUE),0,VLOOKUP(CONCATENATE(CN$3,$A21),[3]Sheet4!$B$2:$E$1085,3,))</f>
        <v>0</v>
      </c>
      <c r="CO21" s="17">
        <f>IF(ISERROR(VLOOKUP(CONCATENATE(CO$3,$A21),[3]Sheet4!$B$2:$E$1085,3,)=TRUE),0,VLOOKUP(CONCATENATE(CO$3,$A21),[3]Sheet4!$B$2:$E$1085,3,))</f>
        <v>0</v>
      </c>
      <c r="CP21" s="17">
        <f>IF(ISERROR(VLOOKUP(CONCATENATE(CP$3,$A21),[3]Sheet4!$B$2:$E$1085,3,)=TRUE),0,VLOOKUP(CONCATENATE(CP$3,$A21),[3]Sheet4!$B$2:$E$1085,3,))</f>
        <v>0</v>
      </c>
      <c r="CQ21" s="17">
        <f>IF(ISERROR(VLOOKUP(CONCATENATE(CQ$3,$A21),[3]Sheet4!$B$2:$E$1085,3,)=TRUE),0,VLOOKUP(CONCATENATE(CQ$3,$A21),[3]Sheet4!$B$2:$E$1085,3,))</f>
        <v>0</v>
      </c>
      <c r="CR21" s="17">
        <f>IF(ISERROR(VLOOKUP(CONCATENATE(CR$3,$A21),[3]Sheet4!$B$2:$E$1085,3,)=TRUE),0,VLOOKUP(CONCATENATE(CR$3,$A21),[3]Sheet4!$B$2:$E$1085,3,))</f>
        <v>0</v>
      </c>
      <c r="CS21" s="17">
        <f>IF(ISERROR(VLOOKUP(CONCATENATE(CS$3,$A21),[3]Sheet4!$B$2:$E$1085,3,)=TRUE),0,VLOOKUP(CONCATENATE(CS$3,$A21),[3]Sheet4!$B$2:$E$1085,3,))</f>
        <v>0</v>
      </c>
      <c r="CT21" s="17">
        <f>IF(ISERROR(VLOOKUP(CONCATENATE(CT$3,$A21),[3]Sheet4!$B$2:$E$1085,3,)=TRUE),0,VLOOKUP(CONCATENATE(CT$3,$A21),[3]Sheet4!$B$2:$E$1085,3,))</f>
        <v>0</v>
      </c>
      <c r="CU21" s="17">
        <f>IF(ISERROR(VLOOKUP(CONCATENATE(CU$3,$A21),[3]Sheet4!$B$2:$E$1085,3,)=TRUE),0,VLOOKUP(CONCATENATE(CU$3,$A21),[3]Sheet4!$B$2:$E$1085,3,))</f>
        <v>0</v>
      </c>
      <c r="CV21" s="17">
        <f>IF(ISERROR(VLOOKUP(CONCATENATE(CV$3,$A21),[3]Sheet4!$B$2:$E$1085,3,)=TRUE),0,VLOOKUP(CONCATENATE(CV$3,$A21),[3]Sheet4!$B$2:$E$1085,3,))</f>
        <v>0</v>
      </c>
      <c r="CW21" s="17">
        <f>IF(ISERROR(VLOOKUP(CONCATENATE(CW$3,$A21),[3]Sheet4!$B$2:$E$1085,3,)=TRUE),0,VLOOKUP(CONCATENATE(CW$3,$A21),[3]Sheet4!$B$2:$E$1085,3,))</f>
        <v>0</v>
      </c>
      <c r="CX21" s="17">
        <f>IF(ISERROR(VLOOKUP(CONCATENATE(CX$3,$A21),[3]Sheet4!$B$2:$E$1085,3,)=TRUE),0,VLOOKUP(CONCATENATE(CX$3,$A21),[3]Sheet4!$B$2:$E$1085,3,))</f>
        <v>0</v>
      </c>
      <c r="CY21" s="17">
        <f>IF(ISERROR(VLOOKUP(CONCATENATE(CY$3,$A21),[3]Sheet4!$B$2:$E$1085,3,)=TRUE),0,VLOOKUP(CONCATENATE(CY$3,$A21),[3]Sheet4!$B$2:$E$1085,3,))</f>
        <v>0</v>
      </c>
      <c r="CZ21" s="17">
        <f>IF(ISERROR(VLOOKUP(CONCATENATE(CZ$3,$A21),[3]Sheet4!$B$2:$E$1085,3,)=TRUE),0,VLOOKUP(CONCATENATE(CZ$3,$A21),[3]Sheet4!$B$2:$E$1085,3,))</f>
        <v>0</v>
      </c>
      <c r="DA21" s="17">
        <f>IF(ISERROR(VLOOKUP(CONCATENATE(DA$3,$A21),[3]Sheet4!$B$2:$E$1085,3,)=TRUE),0,VLOOKUP(CONCATENATE(DA$3,$A21),[3]Sheet4!$B$2:$E$1085,3,))</f>
        <v>0</v>
      </c>
    </row>
    <row r="22" spans="1:105">
      <c r="A22" s="3">
        <v>1029990</v>
      </c>
      <c r="B22" s="3" t="s">
        <v>15</v>
      </c>
      <c r="C22" s="14">
        <v>182591530</v>
      </c>
      <c r="D22" s="14">
        <v>190770454</v>
      </c>
      <c r="E22" s="272">
        <f>SUM(E10:E21)</f>
        <v>190770454</v>
      </c>
      <c r="F22" s="14">
        <f>SUM(F10:F21)</f>
        <v>0</v>
      </c>
      <c r="G22" s="14">
        <f t="shared" ref="G22:H22" si="12">SUM(G10:G21)</f>
        <v>200881288.06200004</v>
      </c>
      <c r="H22" s="14">
        <f t="shared" si="12"/>
        <v>211929758.90540999</v>
      </c>
      <c r="I22" s="21">
        <f t="shared" ref="I22:P22" si="13">SUM(I10:I21)</f>
        <v>8345424</v>
      </c>
      <c r="J22" s="21">
        <f t="shared" si="13"/>
        <v>3804403</v>
      </c>
      <c r="K22" s="21">
        <f t="shared" si="13"/>
        <v>7926725</v>
      </c>
      <c r="L22" s="21">
        <f t="shared" si="13"/>
        <v>46574391</v>
      </c>
      <c r="M22" s="21">
        <f t="shared" si="13"/>
        <v>39278781</v>
      </c>
      <c r="N22" s="21">
        <f t="shared" ref="N22" si="14">SUM(N10:N21)</f>
        <v>14718413</v>
      </c>
      <c r="O22" s="21">
        <f t="shared" si="13"/>
        <v>15228182</v>
      </c>
      <c r="P22" s="21">
        <f t="shared" si="13"/>
        <v>54894135</v>
      </c>
      <c r="Q22" s="9">
        <f>SUM(Q10:Q21)</f>
        <v>3691445</v>
      </c>
      <c r="R22" s="9">
        <f t="shared" ref="R22:CM22" si="15">SUM(R10:R21)</f>
        <v>2845275</v>
      </c>
      <c r="S22" s="9">
        <f t="shared" si="15"/>
        <v>0</v>
      </c>
      <c r="T22" s="9">
        <f t="shared" si="15"/>
        <v>1482</v>
      </c>
      <c r="U22" s="9">
        <f t="shared" si="15"/>
        <v>1482</v>
      </c>
      <c r="V22" s="9">
        <f t="shared" si="15"/>
        <v>1482</v>
      </c>
      <c r="W22" s="9">
        <f t="shared" si="15"/>
        <v>1482</v>
      </c>
      <c r="X22" s="9">
        <f t="shared" si="15"/>
        <v>39321</v>
      </c>
      <c r="Y22" s="9">
        <f t="shared" si="15"/>
        <v>1482</v>
      </c>
      <c r="Z22" s="9">
        <f t="shared" si="15"/>
        <v>1482</v>
      </c>
      <c r="AA22" s="9">
        <f t="shared" si="15"/>
        <v>1482</v>
      </c>
      <c r="AB22" s="9">
        <f t="shared" si="15"/>
        <v>15470</v>
      </c>
      <c r="AC22" s="9">
        <f t="shared" si="15"/>
        <v>1743539</v>
      </c>
      <c r="AD22" s="9">
        <f t="shared" si="15"/>
        <v>0</v>
      </c>
      <c r="AE22" s="9">
        <f t="shared" si="15"/>
        <v>1459703</v>
      </c>
      <c r="AF22" s="9">
        <f t="shared" si="15"/>
        <v>963207</v>
      </c>
      <c r="AG22" s="9">
        <f t="shared" si="15"/>
        <v>429713</v>
      </c>
      <c r="AH22" s="9">
        <f t="shared" si="15"/>
        <v>312020</v>
      </c>
      <c r="AI22" s="9">
        <f t="shared" si="15"/>
        <v>310857</v>
      </c>
      <c r="AJ22" s="9">
        <f t="shared" si="15"/>
        <v>328903</v>
      </c>
      <c r="AK22" s="9">
        <f t="shared" si="15"/>
        <v>1607263</v>
      </c>
      <c r="AL22" s="9">
        <f t="shared" si="15"/>
        <v>4325861</v>
      </c>
      <c r="AM22" s="9">
        <f t="shared" si="15"/>
        <v>1993601</v>
      </c>
      <c r="AN22" s="9">
        <f t="shared" si="15"/>
        <v>1174661</v>
      </c>
      <c r="AO22" s="9">
        <f t="shared" si="15"/>
        <v>4233362</v>
      </c>
      <c r="AP22" s="9">
        <f t="shared" si="15"/>
        <v>1085880</v>
      </c>
      <c r="AQ22" s="9">
        <f t="shared" si="15"/>
        <v>817492</v>
      </c>
      <c r="AR22" s="9">
        <f t="shared" si="15"/>
        <v>648129</v>
      </c>
      <c r="AS22" s="9">
        <f t="shared" si="15"/>
        <v>3495441</v>
      </c>
      <c r="AT22" s="9">
        <f t="shared" si="15"/>
        <v>16587087</v>
      </c>
      <c r="AU22" s="9">
        <f t="shared" si="15"/>
        <v>0</v>
      </c>
      <c r="AV22" s="9">
        <f t="shared" si="15"/>
        <v>0</v>
      </c>
      <c r="AW22" s="9">
        <f t="shared" si="15"/>
        <v>3158151</v>
      </c>
      <c r="AX22" s="9">
        <f t="shared" ref="AX22" si="16">SUM(AX10:AX21)</f>
        <v>0</v>
      </c>
      <c r="AY22" s="9">
        <f t="shared" si="15"/>
        <v>1779605</v>
      </c>
      <c r="AZ22" s="9">
        <f t="shared" si="15"/>
        <v>1955672</v>
      </c>
      <c r="BA22" s="9">
        <f t="shared" si="15"/>
        <v>145386</v>
      </c>
      <c r="BB22" s="9">
        <f t="shared" si="15"/>
        <v>0</v>
      </c>
      <c r="BC22" s="9">
        <f t="shared" si="15"/>
        <v>0</v>
      </c>
      <c r="BD22" s="9">
        <f t="shared" si="15"/>
        <v>0</v>
      </c>
      <c r="BE22" s="9">
        <f t="shared" si="15"/>
        <v>0</v>
      </c>
      <c r="BF22" s="9">
        <f t="shared" si="15"/>
        <v>0</v>
      </c>
      <c r="BG22" s="9">
        <f t="shared" ref="BG22" si="17">SUM(BG10:BG21)</f>
        <v>1218388</v>
      </c>
      <c r="BH22" s="9">
        <f t="shared" si="15"/>
        <v>0</v>
      </c>
      <c r="BI22" s="9">
        <f t="shared" si="15"/>
        <v>4167616</v>
      </c>
      <c r="BJ22" s="9">
        <f t="shared" si="15"/>
        <v>0</v>
      </c>
      <c r="BK22" s="9">
        <f t="shared" si="15"/>
        <v>5015142</v>
      </c>
      <c r="BL22" s="9">
        <f t="shared" si="15"/>
        <v>1092379</v>
      </c>
      <c r="BM22" s="9">
        <f t="shared" si="15"/>
        <v>511737</v>
      </c>
      <c r="BN22" s="9">
        <f t="shared" si="15"/>
        <v>0</v>
      </c>
      <c r="BO22" s="9">
        <f t="shared" si="15"/>
        <v>1938040</v>
      </c>
      <c r="BP22" s="9">
        <f t="shared" si="15"/>
        <v>0</v>
      </c>
      <c r="BQ22" s="9">
        <f t="shared" ref="BQ22" si="18">SUM(BQ10:BQ21)</f>
        <v>1302885</v>
      </c>
      <c r="BR22" s="9">
        <f t="shared" si="15"/>
        <v>1214512</v>
      </c>
      <c r="BS22" s="9">
        <f t="shared" si="15"/>
        <v>511737</v>
      </c>
      <c r="BT22" s="9">
        <f t="shared" si="15"/>
        <v>1314890</v>
      </c>
      <c r="BU22" s="9">
        <f t="shared" si="15"/>
        <v>508183</v>
      </c>
      <c r="BV22" s="9">
        <f t="shared" si="15"/>
        <v>1138033</v>
      </c>
      <c r="BW22" s="9">
        <f t="shared" si="15"/>
        <v>6790114</v>
      </c>
      <c r="BX22" s="9">
        <f t="shared" si="15"/>
        <v>7690744</v>
      </c>
      <c r="BY22" s="9">
        <f t="shared" si="15"/>
        <v>7664711</v>
      </c>
      <c r="BZ22" s="9">
        <f t="shared" si="15"/>
        <v>4854099</v>
      </c>
      <c r="CA22" s="9">
        <f t="shared" si="15"/>
        <v>3839096</v>
      </c>
      <c r="CB22" s="9">
        <f t="shared" ref="CB22:CH22" si="19">SUM(CB10:CB21)</f>
        <v>1293778</v>
      </c>
      <c r="CC22" s="9">
        <f t="shared" si="19"/>
        <v>7534770</v>
      </c>
      <c r="CD22" s="9">
        <f t="shared" si="19"/>
        <v>797931</v>
      </c>
      <c r="CE22" s="9">
        <f t="shared" si="19"/>
        <v>0</v>
      </c>
      <c r="CF22" s="9">
        <f t="shared" si="19"/>
        <v>1276001</v>
      </c>
      <c r="CG22" s="9">
        <f t="shared" si="19"/>
        <v>3815933</v>
      </c>
      <c r="CH22" s="9">
        <f t="shared" si="19"/>
        <v>0</v>
      </c>
      <c r="CI22" s="9">
        <f t="shared" si="15"/>
        <v>1671691</v>
      </c>
      <c r="CJ22" s="9">
        <f t="shared" si="15"/>
        <v>1378350</v>
      </c>
      <c r="CK22" s="9">
        <f t="shared" si="15"/>
        <v>370257</v>
      </c>
      <c r="CL22" s="9">
        <f t="shared" si="15"/>
        <v>1709205</v>
      </c>
      <c r="CM22" s="9">
        <f t="shared" si="15"/>
        <v>2792590</v>
      </c>
      <c r="CN22" s="9">
        <f t="shared" ref="CN22:DA22" si="20">SUM(CN10:CN21)</f>
        <v>813277</v>
      </c>
      <c r="CO22" s="9">
        <f t="shared" si="20"/>
        <v>2203039</v>
      </c>
      <c r="CP22" s="9">
        <f t="shared" si="20"/>
        <v>1352928</v>
      </c>
      <c r="CQ22" s="9">
        <f t="shared" si="20"/>
        <v>1992638</v>
      </c>
      <c r="CR22" s="9">
        <f t="shared" si="20"/>
        <v>944207</v>
      </c>
      <c r="CS22" s="9">
        <f t="shared" ref="CS22" si="21">SUM(CS10:CS21)</f>
        <v>0</v>
      </c>
      <c r="CT22" s="9">
        <f t="shared" si="20"/>
        <v>1390594</v>
      </c>
      <c r="CU22" s="9">
        <f t="shared" si="20"/>
        <v>1057140</v>
      </c>
      <c r="CV22" s="9">
        <f t="shared" si="20"/>
        <v>1987914</v>
      </c>
      <c r="CW22" s="9">
        <f t="shared" si="20"/>
        <v>2615962</v>
      </c>
      <c r="CX22" s="9">
        <f t="shared" si="20"/>
        <v>41012582</v>
      </c>
      <c r="CY22" s="9">
        <f t="shared" si="20"/>
        <v>572013</v>
      </c>
      <c r="CZ22" s="9">
        <f t="shared" si="20"/>
        <v>1031342</v>
      </c>
      <c r="DA22" s="9">
        <f t="shared" si="20"/>
        <v>5226588</v>
      </c>
    </row>
    <row r="23" spans="1:105">
      <c r="A23" s="1"/>
      <c r="B23" s="1"/>
      <c r="C23" s="12"/>
      <c r="D23" s="12"/>
      <c r="I23" s="20"/>
      <c r="J23" s="20"/>
      <c r="K23" s="20"/>
      <c r="L23" s="20"/>
      <c r="M23" s="20"/>
      <c r="N23" s="20"/>
      <c r="O23" s="20"/>
      <c r="P23" s="20"/>
    </row>
    <row r="24" spans="1:105">
      <c r="A24" s="1">
        <v>1030000</v>
      </c>
      <c r="B24" s="1" t="s">
        <v>16</v>
      </c>
      <c r="C24" s="12"/>
      <c r="D24" s="12"/>
      <c r="I24" s="20"/>
      <c r="J24" s="20"/>
      <c r="K24" s="20"/>
      <c r="L24" s="20"/>
      <c r="M24" s="20"/>
      <c r="N24" s="20"/>
      <c r="O24" s="20"/>
      <c r="P24" s="20"/>
    </row>
    <row r="25" spans="1:105">
      <c r="A25" s="131">
        <v>1030001</v>
      </c>
      <c r="B25" s="131" t="s">
        <v>17</v>
      </c>
      <c r="C25" s="132">
        <v>2660742</v>
      </c>
      <c r="D25" s="21">
        <v>2974408</v>
      </c>
      <c r="E25" s="132">
        <f>SUM(Q25:DA25)</f>
        <v>2974408</v>
      </c>
      <c r="F25" s="21">
        <f>SUM(E25-D25)</f>
        <v>0</v>
      </c>
      <c r="G25" s="21">
        <f t="shared" ref="G25:G28" si="22">SUM(E25*5.3%)+E25</f>
        <v>3132051.6239999998</v>
      </c>
      <c r="H25" s="21">
        <f t="shared" ref="H25:H28" si="23">SUM(G25*5.5%)+G25</f>
        <v>3304314.4633199996</v>
      </c>
      <c r="I25" s="21">
        <f t="shared" ref="I25:I28" si="24">SUM(Q25:AD25)</f>
        <v>80317</v>
      </c>
      <c r="J25" s="21">
        <f t="shared" ref="J25:J28" si="25">SUM(AE25:AJ25)</f>
        <v>26525</v>
      </c>
      <c r="K25" s="21">
        <f t="shared" ref="K25:K28" si="26">SUM(AK25:AM25)</f>
        <v>117722</v>
      </c>
      <c r="L25" s="21">
        <f t="shared" ref="L25:L28" si="27">SUM(AN25:BL25)</f>
        <v>827326</v>
      </c>
      <c r="M25" s="21">
        <f t="shared" ref="M25:M28" si="28">SUM(BM25:CA25)</f>
        <v>608102</v>
      </c>
      <c r="N25" s="21">
        <f>SUM(CB25:CH25)</f>
        <v>253876</v>
      </c>
      <c r="O25" s="21">
        <f t="shared" ref="O25:O28" si="29">SUM(CI25:CR25)</f>
        <v>249215</v>
      </c>
      <c r="P25" s="21">
        <f>SUM(CS25:DA25)</f>
        <v>811325</v>
      </c>
      <c r="Q25" s="17">
        <f>IF(ISERROR(VLOOKUP(CONCATENATE(Q$3,$A25),[3]Sheet4!$B$2:$E$1085,3,)=TRUE),0,VLOOKUP(CONCATENATE(Q$3,$A25),[3]Sheet4!$B$2:$E$1085,3,))</f>
        <v>27399</v>
      </c>
      <c r="R25" s="17">
        <f>IF(ISERROR(VLOOKUP(CONCATENATE(R$3,$A25),[3]Sheet4!$B$2:$E$1085,3,)=TRUE),0,VLOOKUP(CONCATENATE(R$3,$A25),[3]Sheet4!$B$2:$E$1085,3,))</f>
        <v>31502</v>
      </c>
      <c r="S25" s="17">
        <f>IF(ISERROR(VLOOKUP(CONCATENATE(S$3,$A25),[3]Sheet4!$B$2:$E$1085,3,)=TRUE),0,VLOOKUP(CONCATENATE(S$3,$A25),[3]Sheet4!$B$2:$E$1085,3,))</f>
        <v>0</v>
      </c>
      <c r="T25" s="17">
        <f>IF(ISERROR(VLOOKUP(CONCATENATE(T$3,$A25),[3]Sheet4!$B$2:$E$1085,3,)=TRUE),0,VLOOKUP(CONCATENATE(T$3,$A25),[3]Sheet4!$B$2:$E$1085,3,))</f>
        <v>0</v>
      </c>
      <c r="U25" s="17">
        <f>IF(ISERROR(VLOOKUP(CONCATENATE(U$3,$A25),[3]Sheet4!$B$2:$E$1085,3,)=TRUE),0,VLOOKUP(CONCATENATE(U$3,$A25),[3]Sheet4!$B$2:$E$1085,3,))</f>
        <v>0</v>
      </c>
      <c r="V25" s="17">
        <f>IF(ISERROR(VLOOKUP(CONCATENATE(V$3,$A25),[3]Sheet4!$B$2:$E$1085,3,)=TRUE),0,VLOOKUP(CONCATENATE(V$3,$A25),[3]Sheet4!$B$2:$E$1085,3,))</f>
        <v>0</v>
      </c>
      <c r="W25" s="17">
        <f>IF(ISERROR(VLOOKUP(CONCATENATE(W$3,$A25),[3]Sheet4!$B$2:$E$1085,3,)=TRUE),0,VLOOKUP(CONCATENATE(W$3,$A25),[3]Sheet4!$B$2:$E$1085,3,))</f>
        <v>0</v>
      </c>
      <c r="X25" s="17">
        <f>IF(ISERROR(VLOOKUP(CONCATENATE(X$3,$A25),[3]Sheet4!$B$2:$E$1085,3,)=TRUE),0,VLOOKUP(CONCATENATE(X$3,$A25),[3]Sheet4!$B$2:$E$1085,3,))</f>
        <v>0</v>
      </c>
      <c r="Y25" s="17">
        <f>IF(ISERROR(VLOOKUP(CONCATENATE(Y$3,$A25),[3]Sheet4!$B$2:$E$1085,3,)=TRUE),0,VLOOKUP(CONCATENATE(Y$3,$A25),[3]Sheet4!$B$2:$E$1085,3,))</f>
        <v>0</v>
      </c>
      <c r="Z25" s="17">
        <f>IF(ISERROR(VLOOKUP(CONCATENATE(Z$3,$A25),[3]Sheet4!$B$2:$E$1085,3,)=TRUE),0,VLOOKUP(CONCATENATE(Z$3,$A25),[3]Sheet4!$B$2:$E$1085,3,))</f>
        <v>0</v>
      </c>
      <c r="AA25" s="17">
        <f>IF(ISERROR(VLOOKUP(CONCATENATE(AA$3,$A25),[3]Sheet4!$B$2:$E$1085,3,)=TRUE),0,VLOOKUP(CONCATENATE(AA$3,$A25),[3]Sheet4!$B$2:$E$1085,3,))</f>
        <v>0</v>
      </c>
      <c r="AB25" s="17">
        <f>IF(ISERROR(VLOOKUP(CONCATENATE(AB$3,$A25),[3]Sheet4!$B$2:$E$1085,3,)=TRUE),0,VLOOKUP(CONCATENATE(AB$3,$A25),[3]Sheet4!$B$2:$E$1085,3,))</f>
        <v>0</v>
      </c>
      <c r="AC25" s="17">
        <f>IF(ISERROR(VLOOKUP(CONCATENATE(AC$3,$A25),[3]Sheet4!$B$2:$E$1085,3,)=TRUE),0,VLOOKUP(CONCATENATE(AC$3,$A25),[3]Sheet4!$B$2:$E$1085,3,))</f>
        <v>21416</v>
      </c>
      <c r="AD25" s="17">
        <f>IF(ISERROR(VLOOKUP(CONCATENATE(AD$3,$A25),[3]Sheet4!$B$2:$E$1085,3,)=TRUE),0,VLOOKUP(CONCATENATE(AD$3,$A25),[3]Sheet4!$B$2:$E$1085,3,))</f>
        <v>0</v>
      </c>
      <c r="AE25" s="17">
        <f>IF(ISERROR(VLOOKUP(CONCATENATE(AE$3,$A25),[3]Sheet4!$B$2:$E$1085,3,)=TRUE),0,VLOOKUP(CONCATENATE(AE$3,$A25),[3]Sheet4!$B$2:$E$1085,3,))</f>
        <v>2977</v>
      </c>
      <c r="AF25" s="17">
        <f>IF(ISERROR(VLOOKUP(CONCATENATE(AF$3,$A25),[3]Sheet4!$B$2:$E$1085,3,)=TRUE),0,VLOOKUP(CONCATENATE(AF$3,$A25),[3]Sheet4!$B$2:$E$1085,3,))</f>
        <v>0</v>
      </c>
      <c r="AG25" s="17">
        <f>IF(ISERROR(VLOOKUP(CONCATENATE(AG$3,$A25),[3]Sheet4!$B$2:$E$1085,3,)=TRUE),0,VLOOKUP(CONCATENATE(AG$3,$A25),[3]Sheet4!$B$2:$E$1085,3,))</f>
        <v>6044</v>
      </c>
      <c r="AH25" s="17">
        <f>IF(ISERROR(VLOOKUP(CONCATENATE(AH$3,$A25),[3]Sheet4!$B$2:$E$1085,3,)=TRUE),0,VLOOKUP(CONCATENATE(AH$3,$A25),[3]Sheet4!$B$2:$E$1085,3,))</f>
        <v>5730</v>
      </c>
      <c r="AI25" s="17">
        <f>IF(ISERROR(VLOOKUP(CONCATENATE(AI$3,$A25),[3]Sheet4!$B$2:$E$1085,3,)=TRUE),0,VLOOKUP(CONCATENATE(AI$3,$A25),[3]Sheet4!$B$2:$E$1085,3,))</f>
        <v>5730</v>
      </c>
      <c r="AJ25" s="17">
        <f>IF(ISERROR(VLOOKUP(CONCATENATE(AJ$3,$A25),[3]Sheet4!$B$2:$E$1085,3,)=TRUE),0,VLOOKUP(CONCATENATE(AJ$3,$A25),[3]Sheet4!$B$2:$E$1085,3,))</f>
        <v>6044</v>
      </c>
      <c r="AK25" s="17">
        <f>IF(ISERROR(VLOOKUP(CONCATENATE(AK$3,$A25),[3]Sheet4!$B$2:$E$1085,3,)=TRUE),0,VLOOKUP(CONCATENATE(AK$3,$A25),[3]Sheet4!$B$2:$E$1085,3,))</f>
        <v>14527</v>
      </c>
      <c r="AL25" s="17">
        <f>IF(ISERROR(VLOOKUP(CONCATENATE(AL$3,$A25),[3]Sheet4!$B$2:$E$1085,3,)=TRUE),0,VLOOKUP(CONCATENATE(AL$3,$A25),[3]Sheet4!$B$2:$E$1085,3,))</f>
        <v>70004</v>
      </c>
      <c r="AM25" s="17">
        <f>IF(ISERROR(VLOOKUP(CONCATENATE(AM$3,$A25),[3]Sheet4!$B$2:$E$1085,3,)=TRUE),0,VLOOKUP(CONCATENATE(AM$3,$A25),[3]Sheet4!$B$2:$E$1085,3,))</f>
        <v>33191</v>
      </c>
      <c r="AN25" s="17">
        <f>IF(ISERROR(VLOOKUP(CONCATENATE(AN$3,$A25),[3]Sheet4!$B$2:$E$1085,3,)=TRUE),0,VLOOKUP(CONCATENATE(AN$3,$A25),[3]Sheet4!$B$2:$E$1085,3,))</f>
        <v>8177</v>
      </c>
      <c r="AO25" s="17">
        <f>IF(ISERROR(VLOOKUP(CONCATENATE(AO$3,$A25),[3]Sheet4!$B$2:$E$1085,3,)=TRUE),0,VLOOKUP(CONCATENATE(AO$3,$A25),[3]Sheet4!$B$2:$E$1085,3,))</f>
        <v>101675</v>
      </c>
      <c r="AP25" s="17">
        <f>IF(ISERROR(VLOOKUP(CONCATENATE(AP$3,$A25),[3]Sheet4!$B$2:$E$1085,3,)=TRUE),0,VLOOKUP(CONCATENATE(AP$3,$A25),[3]Sheet4!$B$2:$E$1085,3,))</f>
        <v>33778</v>
      </c>
      <c r="AQ25" s="17">
        <f>IF(ISERROR(VLOOKUP(CONCATENATE(AQ$3,$A25),[3]Sheet4!$B$2:$E$1085,3,)=TRUE),0,VLOOKUP(CONCATENATE(AQ$3,$A25),[3]Sheet4!$B$2:$E$1085,3,))</f>
        <v>39366</v>
      </c>
      <c r="AR25" s="17">
        <f>IF(ISERROR(VLOOKUP(CONCATENATE(AR$3,$A25),[3]Sheet4!$B$2:$E$1085,3,)=TRUE),0,VLOOKUP(CONCATENATE(AR$3,$A25),[3]Sheet4!$B$2:$E$1085,3,))</f>
        <v>5875</v>
      </c>
      <c r="AS25" s="17">
        <f>IF(ISERROR(VLOOKUP(CONCATENATE(AS$3,$A25),[3]Sheet4!$B$2:$E$1085,3,)=TRUE),0,VLOOKUP(CONCATENATE(AS$3,$A25),[3]Sheet4!$B$2:$E$1085,3,))</f>
        <v>59592</v>
      </c>
      <c r="AT25" s="17">
        <f>IF(ISERROR(VLOOKUP(CONCATENATE(AT$3,$A25),[3]Sheet4!$B$2:$E$1085,3,)=TRUE),0,VLOOKUP(CONCATENATE(AT$3,$A25),[3]Sheet4!$B$2:$E$1085,3,))</f>
        <v>270702</v>
      </c>
      <c r="AU25" s="17">
        <f>IF(ISERROR(VLOOKUP(CONCATENATE(AU$3,$A25),[3]Sheet4!$B$2:$E$1085,3,)=TRUE),0,VLOOKUP(CONCATENATE(AU$3,$A25),[3]Sheet4!$B$2:$E$1085,3,))</f>
        <v>0</v>
      </c>
      <c r="AV25" s="17">
        <f>IF(ISERROR(VLOOKUP(CONCATENATE(AV$3,$A25),[3]Sheet4!$B$2:$E$1085,3,)=TRUE),0,VLOOKUP(CONCATENATE(AV$3,$A25),[3]Sheet4!$B$2:$E$1085,3,))</f>
        <v>0</v>
      </c>
      <c r="AW25" s="17">
        <f>IF(ISERROR(VLOOKUP(CONCATENATE(AW$3,$A25),[3]Sheet4!$B$2:$E$1085,3,)=TRUE),0,VLOOKUP(CONCATENATE(AW$3,$A25),[3]Sheet4!$B$2:$E$1085,3,))</f>
        <v>72738</v>
      </c>
      <c r="AX25" s="17">
        <f>IF(ISERROR(VLOOKUP(CONCATENATE(AX$3,$A25),[3]Sheet4!$B$2:$E$1085,3,)=TRUE),0,VLOOKUP(CONCATENATE(AX$3,$A25),[3]Sheet4!$B$2:$E$1085,3,))</f>
        <v>0</v>
      </c>
      <c r="AY25" s="17">
        <f>IF(ISERROR(VLOOKUP(CONCATENATE(AY$3,$A25),[3]Sheet4!$B$2:$E$1085,3,)=TRUE),0,VLOOKUP(CONCATENATE(AY$3,$A25),[3]Sheet4!$B$2:$E$1085,3,))</f>
        <v>29411</v>
      </c>
      <c r="AZ25" s="17">
        <f>IF(ISERROR(VLOOKUP(CONCATENATE(AZ$3,$A25),[3]Sheet4!$B$2:$E$1085,3,)=TRUE),0,VLOOKUP(CONCATENATE(AZ$3,$A25),[3]Sheet4!$B$2:$E$1085,3,))</f>
        <v>30717</v>
      </c>
      <c r="BA25" s="17">
        <f>IF(ISERROR(VLOOKUP(CONCATENATE(BA$3,$A25),[3]Sheet4!$B$2:$E$1085,3,)=TRUE),0,VLOOKUP(CONCATENATE(BA$3,$A25),[3]Sheet4!$B$2:$E$1085,3,))</f>
        <v>0</v>
      </c>
      <c r="BB25" s="17">
        <f>IF(ISERROR(VLOOKUP(CONCATENATE(BB$3,$A25),[3]Sheet4!$B$2:$E$1085,3,)=TRUE),0,VLOOKUP(CONCATENATE(BB$3,$A25),[3]Sheet4!$B$2:$E$1085,3,))</f>
        <v>0</v>
      </c>
      <c r="BC25" s="17">
        <f>IF(ISERROR(VLOOKUP(CONCATENATE(BC$3,$A25),[3]Sheet4!$B$2:$E$1085,3,)=TRUE),0,VLOOKUP(CONCATENATE(BC$3,$A25),[3]Sheet4!$B$2:$E$1085,3,))</f>
        <v>0</v>
      </c>
      <c r="BD25" s="17">
        <f>IF(ISERROR(VLOOKUP(CONCATENATE(BD$3,$A25),[3]Sheet4!$B$2:$E$1085,3,)=TRUE),0,VLOOKUP(CONCATENATE(BD$3,$A25),[3]Sheet4!$B$2:$E$1085,3,))</f>
        <v>0</v>
      </c>
      <c r="BE25" s="17">
        <f>IF(ISERROR(VLOOKUP(CONCATENATE(BE$3,$A25),[3]Sheet4!$B$2:$E$1085,3,)=TRUE),0,VLOOKUP(CONCATENATE(BE$3,$A25),[3]Sheet4!$B$2:$E$1085,3,))</f>
        <v>0</v>
      </c>
      <c r="BF25" s="17">
        <f>IF(ISERROR(VLOOKUP(CONCATENATE(BF$3,$A25),[3]Sheet4!$B$2:$E$1085,3,)=TRUE),0,VLOOKUP(CONCATENATE(BF$3,$A25),[3]Sheet4!$B$2:$E$1085,3,))</f>
        <v>0</v>
      </c>
      <c r="BG25" s="17">
        <f>IF(ISERROR(VLOOKUP(CONCATENATE(BG$3,$A25),[3]Sheet4!$B$2:$E$1085,3,)=TRUE),0,VLOOKUP(CONCATENATE(BG$3,$A25),[3]Sheet4!$B$2:$E$1085,3,))</f>
        <v>15816</v>
      </c>
      <c r="BH25" s="17">
        <f>IF(ISERROR(VLOOKUP(CONCATENATE(BH$3,$A25),[3]Sheet4!$B$2:$E$1085,3,)=TRUE),0,VLOOKUP(CONCATENATE(BH$3,$A25),[3]Sheet4!$B$2:$E$1085,3,))</f>
        <v>0</v>
      </c>
      <c r="BI25" s="17">
        <f>IF(ISERROR(VLOOKUP(CONCATENATE(BI$3,$A25),[3]Sheet4!$B$2:$E$1085,3,)=TRUE),0,VLOOKUP(CONCATENATE(BI$3,$A25),[3]Sheet4!$B$2:$E$1085,3,))</f>
        <v>84232</v>
      </c>
      <c r="BJ25" s="17">
        <f>IF(ISERROR(VLOOKUP(CONCATENATE(BJ$3,$A25),[3]Sheet4!$B$2:$E$1085,3,)=TRUE),0,VLOOKUP(CONCATENATE(BJ$3,$A25),[3]Sheet4!$B$2:$E$1085,3,))</f>
        <v>0</v>
      </c>
      <c r="BK25" s="17">
        <f>IF(ISERROR(VLOOKUP(CONCATENATE(BK$3,$A25),[3]Sheet4!$B$2:$E$1085,3,)=TRUE),0,VLOOKUP(CONCATENATE(BK$3,$A25),[3]Sheet4!$B$2:$E$1085,3,))</f>
        <v>63092</v>
      </c>
      <c r="BL25" s="17">
        <f>IF(ISERROR(VLOOKUP(CONCATENATE(BL$3,$A25),[3]Sheet4!$B$2:$E$1085,3,)=TRUE),0,VLOOKUP(CONCATENATE(BL$3,$A25),[3]Sheet4!$B$2:$E$1085,3,))</f>
        <v>12155</v>
      </c>
      <c r="BM25" s="17">
        <f>IF(ISERROR(VLOOKUP(CONCATENATE(BM$3,$A25),[3]Sheet4!$B$2:$E$1085,3,)=TRUE),0,VLOOKUP(CONCATENATE(BM$3,$A25),[3]Sheet4!$B$2:$E$1085,3,))</f>
        <v>6510</v>
      </c>
      <c r="BN25" s="17">
        <f>IF(ISERROR(VLOOKUP(CONCATENATE(BN$3,$A25),[3]Sheet4!$B$2:$E$1085,3,)=TRUE),0,VLOOKUP(CONCATENATE(BN$3,$A25),[3]Sheet4!$B$2:$E$1085,3,))</f>
        <v>0</v>
      </c>
      <c r="BO25" s="17">
        <f>IF(ISERROR(VLOOKUP(CONCATENATE(BO$3,$A25),[3]Sheet4!$B$2:$E$1085,3,)=TRUE),0,VLOOKUP(CONCATENATE(BO$3,$A25),[3]Sheet4!$B$2:$E$1085,3,))</f>
        <v>29304</v>
      </c>
      <c r="BP25" s="17">
        <f>IF(ISERROR(VLOOKUP(CONCATENATE(BP$3,$A25),[3]Sheet4!$B$2:$E$1085,3,)=TRUE),0,VLOOKUP(CONCATENATE(BP$3,$A25),[3]Sheet4!$B$2:$E$1085,3,))</f>
        <v>0</v>
      </c>
      <c r="BQ25" s="17">
        <f>IF(ISERROR(VLOOKUP(CONCATENATE(BQ$3,$A25),[3]Sheet4!$B$2:$E$1085,3,)=TRUE),0,VLOOKUP(CONCATENATE(BQ$3,$A25),[3]Sheet4!$B$2:$E$1085,3,))</f>
        <v>16381</v>
      </c>
      <c r="BR25" s="17">
        <f>IF(ISERROR(VLOOKUP(CONCATENATE(BR$3,$A25),[3]Sheet4!$B$2:$E$1085,3,)=TRUE),0,VLOOKUP(CONCATENATE(BR$3,$A25),[3]Sheet4!$B$2:$E$1085,3,))</f>
        <v>6423</v>
      </c>
      <c r="BS25" s="17">
        <f>IF(ISERROR(VLOOKUP(CONCATENATE(BS$3,$A25),[3]Sheet4!$B$2:$E$1085,3,)=TRUE),0,VLOOKUP(CONCATENATE(BS$3,$A25),[3]Sheet4!$B$2:$E$1085,3,))</f>
        <v>6510</v>
      </c>
      <c r="BT25" s="17">
        <f>IF(ISERROR(VLOOKUP(CONCATENATE(BT$3,$A25),[3]Sheet4!$B$2:$E$1085,3,)=TRUE),0,VLOOKUP(CONCATENATE(BT$3,$A25),[3]Sheet4!$B$2:$E$1085,3,))</f>
        <v>18360</v>
      </c>
      <c r="BU25" s="17">
        <f>IF(ISERROR(VLOOKUP(CONCATENATE(BU$3,$A25),[3]Sheet4!$B$2:$E$1085,3,)=TRUE),0,VLOOKUP(CONCATENATE(BU$3,$A25),[3]Sheet4!$B$2:$E$1085,3,))</f>
        <v>6510</v>
      </c>
      <c r="BV25" s="17">
        <f>IF(ISERROR(VLOOKUP(CONCATENATE(BV$3,$A25),[3]Sheet4!$B$2:$E$1085,3,)=TRUE),0,VLOOKUP(CONCATENATE(BV$3,$A25),[3]Sheet4!$B$2:$E$1085,3,))</f>
        <v>13469</v>
      </c>
      <c r="BW25" s="17">
        <f>IF(ISERROR(VLOOKUP(CONCATENATE(BW$3,$A25),[3]Sheet4!$B$2:$E$1085,3,)=TRUE),0,VLOOKUP(CONCATENATE(BW$3,$A25),[3]Sheet4!$B$2:$E$1085,3,))</f>
        <v>106481</v>
      </c>
      <c r="BX25" s="17">
        <f>IF(ISERROR(VLOOKUP(CONCATENATE(BX$3,$A25),[3]Sheet4!$B$2:$E$1085,3,)=TRUE),0,VLOOKUP(CONCATENATE(BX$3,$A25),[3]Sheet4!$B$2:$E$1085,3,))</f>
        <v>131341</v>
      </c>
      <c r="BY25" s="17">
        <f>IF(ISERROR(VLOOKUP(CONCATENATE(BY$3,$A25),[3]Sheet4!$B$2:$E$1085,3,)=TRUE),0,VLOOKUP(CONCATENATE(BY$3,$A25),[3]Sheet4!$B$2:$E$1085,3,))</f>
        <v>124362</v>
      </c>
      <c r="BZ25" s="17">
        <f>IF(ISERROR(VLOOKUP(CONCATENATE(BZ$3,$A25),[3]Sheet4!$B$2:$E$1085,3,)=TRUE),0,VLOOKUP(CONCATENATE(BZ$3,$A25),[3]Sheet4!$B$2:$E$1085,3,))</f>
        <v>85324</v>
      </c>
      <c r="CA25" s="17">
        <f>IF(ISERROR(VLOOKUP(CONCATENATE(CA$3,$A25),[3]Sheet4!$B$2:$E$1085,3,)=TRUE),0,VLOOKUP(CONCATENATE(CA$3,$A25),[3]Sheet4!$B$2:$E$1085,3,))</f>
        <v>57127</v>
      </c>
      <c r="CB25" s="17">
        <f>IF(ISERROR(VLOOKUP(CONCATENATE(CB$3,$A25),[3]Sheet4!$B$2:$E$1085,3,)=TRUE),0,VLOOKUP(CONCATENATE(CB$3,$A25),[3]Sheet4!$B$2:$E$1085,3,))</f>
        <v>21075</v>
      </c>
      <c r="CC25" s="17">
        <f>IF(ISERROR(VLOOKUP(CONCATENATE(CC$3,$A25),[3]Sheet4!$B$2:$E$1085,3,)=TRUE),0,VLOOKUP(CONCATENATE(CC$3,$A25),[3]Sheet4!$B$2:$E$1085,3,))</f>
        <v>115199</v>
      </c>
      <c r="CD25" s="17">
        <f>IF(ISERROR(VLOOKUP(CONCATENATE(CD$3,$A25),[3]Sheet4!$B$2:$E$1085,3,)=TRUE),0,VLOOKUP(CONCATENATE(CD$3,$A25),[3]Sheet4!$B$2:$E$1085,3,))</f>
        <v>14481</v>
      </c>
      <c r="CE25" s="17">
        <f>IF(ISERROR(VLOOKUP(CONCATENATE(CE$3,$A25),[3]Sheet4!$B$2:$E$1085,3,)=TRUE),0,VLOOKUP(CONCATENATE(CE$3,$A25),[3]Sheet4!$B$2:$E$1085,3,))</f>
        <v>0</v>
      </c>
      <c r="CF25" s="17">
        <f>IF(ISERROR(VLOOKUP(CONCATENATE(CF$3,$A25),[3]Sheet4!$B$2:$E$1085,3,)=TRUE),0,VLOOKUP(CONCATENATE(CF$3,$A25),[3]Sheet4!$B$2:$E$1085,3,))</f>
        <v>20233</v>
      </c>
      <c r="CG25" s="17">
        <f>IF(ISERROR(VLOOKUP(CONCATENATE(CG$3,$A25),[3]Sheet4!$B$2:$E$1085,3,)=TRUE),0,VLOOKUP(CONCATENATE(CG$3,$A25),[3]Sheet4!$B$2:$E$1085,3,))</f>
        <v>82888</v>
      </c>
      <c r="CH25" s="17">
        <f>IF(ISERROR(VLOOKUP(CONCATENATE(CH$3,$A25),[3]Sheet4!$B$2:$E$1085,3,)=TRUE),0,VLOOKUP(CONCATENATE(CH$3,$A25),[3]Sheet4!$B$2:$E$1085,3,))</f>
        <v>0</v>
      </c>
      <c r="CI25" s="17">
        <f>IF(ISERROR(VLOOKUP(CONCATENATE(CI$3,$A25),[3]Sheet4!$B$2:$E$1085,3,)=TRUE),0,VLOOKUP(CONCATENATE(CI$3,$A25),[3]Sheet4!$B$2:$E$1085,3,))</f>
        <v>11550</v>
      </c>
      <c r="CJ25" s="17">
        <f>IF(ISERROR(VLOOKUP(CONCATENATE(CJ$3,$A25),[3]Sheet4!$B$2:$E$1085,3,)=TRUE),0,VLOOKUP(CONCATENATE(CJ$3,$A25),[3]Sheet4!$B$2:$E$1085,3,))</f>
        <v>19521</v>
      </c>
      <c r="CK25" s="17">
        <f>IF(ISERROR(VLOOKUP(CONCATENATE(CK$3,$A25),[3]Sheet4!$B$2:$E$1085,3,)=TRUE),0,VLOOKUP(CONCATENATE(CK$3,$A25),[3]Sheet4!$B$2:$E$1085,3,))</f>
        <v>5778</v>
      </c>
      <c r="CL25" s="17">
        <f>IF(ISERROR(VLOOKUP(CONCATENATE(CL$3,$A25),[3]Sheet4!$B$2:$E$1085,3,)=TRUE),0,VLOOKUP(CONCATENATE(CL$3,$A25),[3]Sheet4!$B$2:$E$1085,3,))</f>
        <v>27656</v>
      </c>
      <c r="CM25" s="17">
        <f>IF(ISERROR(VLOOKUP(CONCATENATE(CM$3,$A25),[3]Sheet4!$B$2:$E$1085,3,)=TRUE),0,VLOOKUP(CONCATENATE(CM$3,$A25),[3]Sheet4!$B$2:$E$1085,3,))</f>
        <v>90971</v>
      </c>
      <c r="CN25" s="17">
        <f>IF(ISERROR(VLOOKUP(CONCATENATE(CN$3,$A25),[3]Sheet4!$B$2:$E$1085,3,)=TRUE),0,VLOOKUP(CONCATENATE(CN$3,$A25),[3]Sheet4!$B$2:$E$1085,3,))</f>
        <v>11629</v>
      </c>
      <c r="CO25" s="17">
        <f>IF(ISERROR(VLOOKUP(CONCATENATE(CO$3,$A25),[3]Sheet4!$B$2:$E$1085,3,)=TRUE),0,VLOOKUP(CONCATENATE(CO$3,$A25),[3]Sheet4!$B$2:$E$1085,3,))</f>
        <v>36592</v>
      </c>
      <c r="CP25" s="17">
        <f>IF(ISERROR(VLOOKUP(CONCATENATE(CP$3,$A25),[3]Sheet4!$B$2:$E$1085,3,)=TRUE),0,VLOOKUP(CONCATENATE(CP$3,$A25),[3]Sheet4!$B$2:$E$1085,3,))</f>
        <v>13129</v>
      </c>
      <c r="CQ25" s="17">
        <f>IF(ISERROR(VLOOKUP(CONCATENATE(CQ$3,$A25),[3]Sheet4!$B$2:$E$1085,3,)=TRUE),0,VLOOKUP(CONCATENATE(CQ$3,$A25),[3]Sheet4!$B$2:$E$1085,3,))</f>
        <v>18598</v>
      </c>
      <c r="CR25" s="17">
        <f>IF(ISERROR(VLOOKUP(CONCATENATE(CR$3,$A25),[3]Sheet4!$B$2:$E$1085,3,)=TRUE),0,VLOOKUP(CONCATENATE(CR$3,$A25),[3]Sheet4!$B$2:$E$1085,3,))</f>
        <v>13791</v>
      </c>
      <c r="CS25" s="17">
        <f>IF(ISERROR(VLOOKUP(CONCATENATE(CS$3,$A25),[3]Sheet4!$B$2:$E$1085,3,)=TRUE),0,VLOOKUP(CONCATENATE(CS$3,$A25),[3]Sheet4!$B$2:$E$1085,3,))</f>
        <v>0</v>
      </c>
      <c r="CT25" s="17">
        <f>IF(ISERROR(VLOOKUP(CONCATENATE(CT$3,$A25),[3]Sheet4!$B$2:$E$1085,3,)=TRUE),0,VLOOKUP(CONCATENATE(CT$3,$A25),[3]Sheet4!$B$2:$E$1085,3,))</f>
        <v>22035</v>
      </c>
      <c r="CU25" s="17">
        <f>IF(ISERROR(VLOOKUP(CONCATENATE(CU$3,$A25),[3]Sheet4!$B$2:$E$1085,3,)=TRUE),0,VLOOKUP(CONCATENATE(CU$3,$A25),[3]Sheet4!$B$2:$E$1085,3,))</f>
        <v>15991</v>
      </c>
      <c r="CV25" s="17">
        <f>IF(ISERROR(VLOOKUP(CONCATENATE(CV$3,$A25),[3]Sheet4!$B$2:$E$1085,3,)=TRUE),0,VLOOKUP(CONCATENATE(CV$3,$A25),[3]Sheet4!$B$2:$E$1085,3,))</f>
        <v>0</v>
      </c>
      <c r="CW25" s="17">
        <f>IF(ISERROR(VLOOKUP(CONCATENATE(CW$3,$A25),[3]Sheet4!$B$2:$E$1085,3,)=TRUE),0,VLOOKUP(CONCATENATE(CW$3,$A25),[3]Sheet4!$B$2:$E$1085,3,))</f>
        <v>45038</v>
      </c>
      <c r="CX25" s="17">
        <f>IF(ISERROR(VLOOKUP(CONCATENATE(CX$3,$A25),[3]Sheet4!$B$2:$E$1085,3,)=TRUE),0,VLOOKUP(CONCATENATE(CX$3,$A25),[3]Sheet4!$B$2:$E$1085,3,))</f>
        <v>636945</v>
      </c>
      <c r="CY25" s="17">
        <f>IF(ISERROR(VLOOKUP(CONCATENATE(CY$3,$A25),[3]Sheet4!$B$2:$E$1085,3,)=TRUE),0,VLOOKUP(CONCATENATE(CY$3,$A25),[3]Sheet4!$B$2:$E$1085,3,))</f>
        <v>7366</v>
      </c>
      <c r="CZ25" s="17">
        <f>IF(ISERROR(VLOOKUP(CONCATENATE(CZ$3,$A25),[3]Sheet4!$B$2:$E$1085,3,)=TRUE),0,VLOOKUP(CONCATENATE(CZ$3,$A25),[3]Sheet4!$B$2:$E$1085,3,))</f>
        <v>15241</v>
      </c>
      <c r="DA25" s="17">
        <f>IF(ISERROR(VLOOKUP(CONCATENATE(DA$3,$A25),[3]Sheet4!$B$2:$E$1085,3,)=TRUE),0,VLOOKUP(CONCATENATE(DA$3,$A25),[3]Sheet4!$B$2:$E$1085,3,))</f>
        <v>68709</v>
      </c>
    </row>
    <row r="26" spans="1:105">
      <c r="A26" s="131">
        <v>1030002</v>
      </c>
      <c r="B26" s="131" t="s">
        <v>18</v>
      </c>
      <c r="C26" s="132">
        <v>10303026</v>
      </c>
      <c r="D26" s="21">
        <v>12525401</v>
      </c>
      <c r="E26" s="132">
        <f>SUM(Q26:DA26)</f>
        <v>12525401</v>
      </c>
      <c r="F26" s="21">
        <f>SUM(E26-D26)</f>
        <v>0</v>
      </c>
      <c r="G26" s="21">
        <f t="shared" si="22"/>
        <v>13189247.253</v>
      </c>
      <c r="H26" s="21">
        <f t="shared" si="23"/>
        <v>13914655.851915</v>
      </c>
      <c r="I26" s="21">
        <f t="shared" si="24"/>
        <v>425370</v>
      </c>
      <c r="J26" s="21">
        <f t="shared" si="25"/>
        <v>115885</v>
      </c>
      <c r="K26" s="21">
        <f t="shared" si="26"/>
        <v>461098</v>
      </c>
      <c r="L26" s="21">
        <f t="shared" si="27"/>
        <v>2619731</v>
      </c>
      <c r="M26" s="21">
        <f t="shared" si="28"/>
        <v>3260599</v>
      </c>
      <c r="N26" s="21">
        <f>SUM(CB26:CH26)</f>
        <v>834379</v>
      </c>
      <c r="O26" s="21">
        <f t="shared" si="29"/>
        <v>681201</v>
      </c>
      <c r="P26" s="21">
        <f>SUM(CS26:DA26)</f>
        <v>4127138</v>
      </c>
      <c r="Q26" s="17">
        <f>IF(ISERROR(VLOOKUP(CONCATENATE(Q$3,$A26),[3]Sheet4!$B$2:$E$1085,3,)=TRUE),0,VLOOKUP(CONCATENATE(Q$3,$A26),[3]Sheet4!$B$2:$E$1085,3,))</f>
        <v>158808</v>
      </c>
      <c r="R26" s="17">
        <f>IF(ISERROR(VLOOKUP(CONCATENATE(R$3,$A26),[3]Sheet4!$B$2:$E$1085,3,)=TRUE),0,VLOOKUP(CONCATENATE(R$3,$A26),[3]Sheet4!$B$2:$E$1085,3,))</f>
        <v>122334</v>
      </c>
      <c r="S26" s="17">
        <f>IF(ISERROR(VLOOKUP(CONCATENATE(S$3,$A26),[3]Sheet4!$B$2:$E$1085,3,)=TRUE),0,VLOOKUP(CONCATENATE(S$3,$A26),[3]Sheet4!$B$2:$E$1085,3,))</f>
        <v>0</v>
      </c>
      <c r="T26" s="17">
        <f>IF(ISERROR(VLOOKUP(CONCATENATE(T$3,$A26),[3]Sheet4!$B$2:$E$1085,3,)=TRUE),0,VLOOKUP(CONCATENATE(T$3,$A26),[3]Sheet4!$B$2:$E$1085,3,))</f>
        <v>11797</v>
      </c>
      <c r="U26" s="17">
        <f>IF(ISERROR(VLOOKUP(CONCATENATE(U$3,$A26),[3]Sheet4!$B$2:$E$1085,3,)=TRUE),0,VLOOKUP(CONCATENATE(U$3,$A26),[3]Sheet4!$B$2:$E$1085,3,))</f>
        <v>0</v>
      </c>
      <c r="V26" s="17">
        <f>IF(ISERROR(VLOOKUP(CONCATENATE(V$3,$A26),[3]Sheet4!$B$2:$E$1085,3,)=TRUE),0,VLOOKUP(CONCATENATE(V$3,$A26),[3]Sheet4!$B$2:$E$1085,3,))</f>
        <v>17096</v>
      </c>
      <c r="W26" s="17">
        <f>IF(ISERROR(VLOOKUP(CONCATENATE(W$3,$A26),[3]Sheet4!$B$2:$E$1085,3,)=TRUE),0,VLOOKUP(CONCATENATE(W$3,$A26),[3]Sheet4!$B$2:$E$1085,3,))</f>
        <v>0</v>
      </c>
      <c r="X26" s="17">
        <f>IF(ISERROR(VLOOKUP(CONCATENATE(X$3,$A26),[3]Sheet4!$B$2:$E$1085,3,)=TRUE),0,VLOOKUP(CONCATENATE(X$3,$A26),[3]Sheet4!$B$2:$E$1085,3,))</f>
        <v>30980</v>
      </c>
      <c r="Y26" s="17">
        <f>IF(ISERROR(VLOOKUP(CONCATENATE(Y$3,$A26),[3]Sheet4!$B$2:$E$1085,3,)=TRUE),0,VLOOKUP(CONCATENATE(Y$3,$A26),[3]Sheet4!$B$2:$E$1085,3,))</f>
        <v>17096</v>
      </c>
      <c r="Z26" s="17">
        <f>IF(ISERROR(VLOOKUP(CONCATENATE(Z$3,$A26),[3]Sheet4!$B$2:$E$1085,3,)=TRUE),0,VLOOKUP(CONCATENATE(Z$3,$A26),[3]Sheet4!$B$2:$E$1085,3,))</f>
        <v>0</v>
      </c>
      <c r="AA26" s="17">
        <f>IF(ISERROR(VLOOKUP(CONCATENATE(AA$3,$A26),[3]Sheet4!$B$2:$E$1085,3,)=TRUE),0,VLOOKUP(CONCATENATE(AA$3,$A26),[3]Sheet4!$B$2:$E$1085,3,))</f>
        <v>0</v>
      </c>
      <c r="AB26" s="17">
        <f>IF(ISERROR(VLOOKUP(CONCATENATE(AB$3,$A26),[3]Sheet4!$B$2:$E$1085,3,)=TRUE),0,VLOOKUP(CONCATENATE(AB$3,$A26),[3]Sheet4!$B$2:$E$1085,3,))</f>
        <v>17096</v>
      </c>
      <c r="AC26" s="17">
        <f>IF(ISERROR(VLOOKUP(CONCATENATE(AC$3,$A26),[3]Sheet4!$B$2:$E$1085,3,)=TRUE),0,VLOOKUP(CONCATENATE(AC$3,$A26),[3]Sheet4!$B$2:$E$1085,3,))</f>
        <v>50163</v>
      </c>
      <c r="AD26" s="17">
        <f>IF(ISERROR(VLOOKUP(CONCATENATE(AD$3,$A26),[3]Sheet4!$B$2:$E$1085,3,)=TRUE),0,VLOOKUP(CONCATENATE(AD$3,$A26),[3]Sheet4!$B$2:$E$1085,3,))</f>
        <v>0</v>
      </c>
      <c r="AE26" s="17">
        <f>IF(ISERROR(VLOOKUP(CONCATENATE(AE$3,$A26),[3]Sheet4!$B$2:$E$1085,3,)=TRUE),0,VLOOKUP(CONCATENATE(AE$3,$A26),[3]Sheet4!$B$2:$E$1085,3,))</f>
        <v>47456</v>
      </c>
      <c r="AF26" s="17">
        <f>IF(ISERROR(VLOOKUP(CONCATENATE(AF$3,$A26),[3]Sheet4!$B$2:$E$1085,3,)=TRUE),0,VLOOKUP(CONCATENATE(AF$3,$A26),[3]Sheet4!$B$2:$E$1085,3,))</f>
        <v>0</v>
      </c>
      <c r="AG26" s="17">
        <f>IF(ISERROR(VLOOKUP(CONCATENATE(AG$3,$A26),[3]Sheet4!$B$2:$E$1085,3,)=TRUE),0,VLOOKUP(CONCATENATE(AG$3,$A26),[3]Sheet4!$B$2:$E$1085,3,))</f>
        <v>32348</v>
      </c>
      <c r="AH26" s="17">
        <f>IF(ISERROR(VLOOKUP(CONCATENATE(AH$3,$A26),[3]Sheet4!$B$2:$E$1085,3,)=TRUE),0,VLOOKUP(CONCATENATE(AH$3,$A26),[3]Sheet4!$B$2:$E$1085,3,))</f>
        <v>16434</v>
      </c>
      <c r="AI26" s="17">
        <f>IF(ISERROR(VLOOKUP(CONCATENATE(AI$3,$A26),[3]Sheet4!$B$2:$E$1085,3,)=TRUE),0,VLOOKUP(CONCATENATE(AI$3,$A26),[3]Sheet4!$B$2:$E$1085,3,))</f>
        <v>19647</v>
      </c>
      <c r="AJ26" s="17">
        <f>IF(ISERROR(VLOOKUP(CONCATENATE(AJ$3,$A26),[3]Sheet4!$B$2:$E$1085,3,)=TRUE),0,VLOOKUP(CONCATENATE(AJ$3,$A26),[3]Sheet4!$B$2:$E$1085,3,))</f>
        <v>0</v>
      </c>
      <c r="AK26" s="17">
        <f>IF(ISERROR(VLOOKUP(CONCATENATE(AK$3,$A26),[3]Sheet4!$B$2:$E$1085,3,)=TRUE),0,VLOOKUP(CONCATENATE(AK$3,$A26),[3]Sheet4!$B$2:$E$1085,3,))</f>
        <v>46223</v>
      </c>
      <c r="AL26" s="17">
        <f>IF(ISERROR(VLOOKUP(CONCATENATE(AL$3,$A26),[3]Sheet4!$B$2:$E$1085,3,)=TRUE),0,VLOOKUP(CONCATENATE(AL$3,$A26),[3]Sheet4!$B$2:$E$1085,3,))</f>
        <v>325897</v>
      </c>
      <c r="AM26" s="17">
        <f>IF(ISERROR(VLOOKUP(CONCATENATE(AM$3,$A26),[3]Sheet4!$B$2:$E$1085,3,)=TRUE),0,VLOOKUP(CONCATENATE(AM$3,$A26),[3]Sheet4!$B$2:$E$1085,3,))</f>
        <v>88978</v>
      </c>
      <c r="AN26" s="17">
        <f>IF(ISERROR(VLOOKUP(CONCATENATE(AN$3,$A26),[3]Sheet4!$B$2:$E$1085,3,)=TRUE),0,VLOOKUP(CONCATENATE(AN$3,$A26),[3]Sheet4!$B$2:$E$1085,3,))</f>
        <v>83099</v>
      </c>
      <c r="AO26" s="17">
        <f>IF(ISERROR(VLOOKUP(CONCATENATE(AO$3,$A26),[3]Sheet4!$B$2:$E$1085,3,)=TRUE),0,VLOOKUP(CONCATENATE(AO$3,$A26),[3]Sheet4!$B$2:$E$1085,3,))</f>
        <v>222056</v>
      </c>
      <c r="AP26" s="17">
        <f>IF(ISERROR(VLOOKUP(CONCATENATE(AP$3,$A26),[3]Sheet4!$B$2:$E$1085,3,)=TRUE),0,VLOOKUP(CONCATENATE(AP$3,$A26),[3]Sheet4!$B$2:$E$1085,3,))</f>
        <v>84077</v>
      </c>
      <c r="AQ26" s="17">
        <f>IF(ISERROR(VLOOKUP(CONCATENATE(AQ$3,$A26),[3]Sheet4!$B$2:$E$1085,3,)=TRUE),0,VLOOKUP(CONCATENATE(AQ$3,$A26),[3]Sheet4!$B$2:$E$1085,3,))</f>
        <v>57906</v>
      </c>
      <c r="AR26" s="17">
        <f>IF(ISERROR(VLOOKUP(CONCATENATE(AR$3,$A26),[3]Sheet4!$B$2:$E$1085,3,)=TRUE),0,VLOOKUP(CONCATENATE(AR$3,$A26),[3]Sheet4!$B$2:$E$1085,3,))</f>
        <v>40696</v>
      </c>
      <c r="AS26" s="17">
        <f>IF(ISERROR(VLOOKUP(CONCATENATE(AS$3,$A26),[3]Sheet4!$B$2:$E$1085,3,)=TRUE),0,VLOOKUP(CONCATENATE(AS$3,$A26),[3]Sheet4!$B$2:$E$1085,3,))</f>
        <v>207981</v>
      </c>
      <c r="AT26" s="17">
        <f>IF(ISERROR(VLOOKUP(CONCATENATE(AT$3,$A26),[3]Sheet4!$B$2:$E$1085,3,)=TRUE),0,VLOOKUP(CONCATENATE(AT$3,$A26),[3]Sheet4!$B$2:$E$1085,3,))</f>
        <v>816555</v>
      </c>
      <c r="AU26" s="17">
        <f>IF(ISERROR(VLOOKUP(CONCATENATE(AU$3,$A26),[3]Sheet4!$B$2:$E$1085,3,)=TRUE),0,VLOOKUP(CONCATENATE(AU$3,$A26),[3]Sheet4!$B$2:$E$1085,3,))</f>
        <v>0</v>
      </c>
      <c r="AV26" s="17">
        <f>IF(ISERROR(VLOOKUP(CONCATENATE(AV$3,$A26),[3]Sheet4!$B$2:$E$1085,3,)=TRUE),0,VLOOKUP(CONCATENATE(AV$3,$A26),[3]Sheet4!$B$2:$E$1085,3,))</f>
        <v>0</v>
      </c>
      <c r="AW26" s="17">
        <f>IF(ISERROR(VLOOKUP(CONCATENATE(AW$3,$A26),[3]Sheet4!$B$2:$E$1085,3,)=TRUE),0,VLOOKUP(CONCATENATE(AW$3,$A26),[3]Sheet4!$B$2:$E$1085,3,))</f>
        <v>163531</v>
      </c>
      <c r="AX26" s="17">
        <f>IF(ISERROR(VLOOKUP(CONCATENATE(AX$3,$A26),[3]Sheet4!$B$2:$E$1085,3,)=TRUE),0,VLOOKUP(CONCATENATE(AX$3,$A26),[3]Sheet4!$B$2:$E$1085,3,))</f>
        <v>0</v>
      </c>
      <c r="AY26" s="17">
        <f>IF(ISERROR(VLOOKUP(CONCATENATE(AY$3,$A26),[3]Sheet4!$B$2:$E$1085,3,)=TRUE),0,VLOOKUP(CONCATENATE(AY$3,$A26),[3]Sheet4!$B$2:$E$1085,3,))</f>
        <v>72110</v>
      </c>
      <c r="AZ26" s="17">
        <f>IF(ISERROR(VLOOKUP(CONCATENATE(AZ$3,$A26),[3]Sheet4!$B$2:$E$1085,3,)=TRUE),0,VLOOKUP(CONCATENATE(AZ$3,$A26),[3]Sheet4!$B$2:$E$1085,3,))</f>
        <v>203179</v>
      </c>
      <c r="BA26" s="17">
        <f>IF(ISERROR(VLOOKUP(CONCATENATE(BA$3,$A26),[3]Sheet4!$B$2:$E$1085,3,)=TRUE),0,VLOOKUP(CONCATENATE(BA$3,$A26),[3]Sheet4!$B$2:$E$1085,3,))</f>
        <v>0</v>
      </c>
      <c r="BB26" s="17">
        <f>IF(ISERROR(VLOOKUP(CONCATENATE(BB$3,$A26),[3]Sheet4!$B$2:$E$1085,3,)=TRUE),0,VLOOKUP(CONCATENATE(BB$3,$A26),[3]Sheet4!$B$2:$E$1085,3,))</f>
        <v>0</v>
      </c>
      <c r="BC26" s="17">
        <f>IF(ISERROR(VLOOKUP(CONCATENATE(BC$3,$A26),[3]Sheet4!$B$2:$E$1085,3,)=TRUE),0,VLOOKUP(CONCATENATE(BC$3,$A26),[3]Sheet4!$B$2:$E$1085,3,))</f>
        <v>0</v>
      </c>
      <c r="BD26" s="17">
        <f>IF(ISERROR(VLOOKUP(CONCATENATE(BD$3,$A26),[3]Sheet4!$B$2:$E$1085,3,)=TRUE),0,VLOOKUP(CONCATENATE(BD$3,$A26),[3]Sheet4!$B$2:$E$1085,3,))</f>
        <v>0</v>
      </c>
      <c r="BE26" s="17">
        <f>IF(ISERROR(VLOOKUP(CONCATENATE(BE$3,$A26),[3]Sheet4!$B$2:$E$1085,3,)=TRUE),0,VLOOKUP(CONCATENATE(BE$3,$A26),[3]Sheet4!$B$2:$E$1085,3,))</f>
        <v>0</v>
      </c>
      <c r="BF26" s="17">
        <f>IF(ISERROR(VLOOKUP(CONCATENATE(BF$3,$A26),[3]Sheet4!$B$2:$E$1085,3,)=TRUE),0,VLOOKUP(CONCATENATE(BF$3,$A26),[3]Sheet4!$B$2:$E$1085,3,))</f>
        <v>0</v>
      </c>
      <c r="BG26" s="17">
        <f>IF(ISERROR(VLOOKUP(CONCATENATE(BG$3,$A26),[3]Sheet4!$B$2:$E$1085,3,)=TRUE),0,VLOOKUP(CONCATENATE(BG$3,$A26),[3]Sheet4!$B$2:$E$1085,3,))</f>
        <v>56574</v>
      </c>
      <c r="BH26" s="17">
        <f>IF(ISERROR(VLOOKUP(CONCATENATE(BH$3,$A26),[3]Sheet4!$B$2:$E$1085,3,)=TRUE),0,VLOOKUP(CONCATENATE(BH$3,$A26),[3]Sheet4!$B$2:$E$1085,3,))</f>
        <v>0</v>
      </c>
      <c r="BI26" s="17">
        <f>IF(ISERROR(VLOOKUP(CONCATENATE(BI$3,$A26),[3]Sheet4!$B$2:$E$1085,3,)=TRUE),0,VLOOKUP(CONCATENATE(BI$3,$A26),[3]Sheet4!$B$2:$E$1085,3,))</f>
        <v>281885</v>
      </c>
      <c r="BJ26" s="17">
        <f>IF(ISERROR(VLOOKUP(CONCATENATE(BJ$3,$A26),[3]Sheet4!$B$2:$E$1085,3,)=TRUE),0,VLOOKUP(CONCATENATE(BJ$3,$A26),[3]Sheet4!$B$2:$E$1085,3,))</f>
        <v>0</v>
      </c>
      <c r="BK26" s="17">
        <f>IF(ISERROR(VLOOKUP(CONCATENATE(BK$3,$A26),[3]Sheet4!$B$2:$E$1085,3,)=TRUE),0,VLOOKUP(CONCATENATE(BK$3,$A26),[3]Sheet4!$B$2:$E$1085,3,))</f>
        <v>263559</v>
      </c>
      <c r="BL26" s="17">
        <f>IF(ISERROR(VLOOKUP(CONCATENATE(BL$3,$A26),[3]Sheet4!$B$2:$E$1085,3,)=TRUE),0,VLOOKUP(CONCATENATE(BL$3,$A26),[3]Sheet4!$B$2:$E$1085,3,))</f>
        <v>66523</v>
      </c>
      <c r="BM26" s="17">
        <f>IF(ISERROR(VLOOKUP(CONCATENATE(BM$3,$A26),[3]Sheet4!$B$2:$E$1085,3,)=TRUE),0,VLOOKUP(CONCATENATE(BM$3,$A26),[3]Sheet4!$B$2:$E$1085,3,))</f>
        <v>36365</v>
      </c>
      <c r="BN26" s="17">
        <f>IF(ISERROR(VLOOKUP(CONCATENATE(BN$3,$A26),[3]Sheet4!$B$2:$E$1085,3,)=TRUE),0,VLOOKUP(CONCATENATE(BN$3,$A26),[3]Sheet4!$B$2:$E$1085,3,))</f>
        <v>0</v>
      </c>
      <c r="BO26" s="17">
        <f>IF(ISERROR(VLOOKUP(CONCATENATE(BO$3,$A26),[3]Sheet4!$B$2:$E$1085,3,)=TRUE),0,VLOOKUP(CONCATENATE(BO$3,$A26),[3]Sheet4!$B$2:$E$1085,3,))</f>
        <v>72139</v>
      </c>
      <c r="BP26" s="17">
        <f>IF(ISERROR(VLOOKUP(CONCATENATE(BP$3,$A26),[3]Sheet4!$B$2:$E$1085,3,)=TRUE),0,VLOOKUP(CONCATENATE(BP$3,$A26),[3]Sheet4!$B$2:$E$1085,3,))</f>
        <v>0</v>
      </c>
      <c r="BQ26" s="17">
        <f>IF(ISERROR(VLOOKUP(CONCATENATE(BQ$3,$A26),[3]Sheet4!$B$2:$E$1085,3,)=TRUE),0,VLOOKUP(CONCATENATE(BQ$3,$A26),[3]Sheet4!$B$2:$E$1085,3,))</f>
        <v>81496</v>
      </c>
      <c r="BR26" s="17">
        <f>IF(ISERROR(VLOOKUP(CONCATENATE(BR$3,$A26),[3]Sheet4!$B$2:$E$1085,3,)=TRUE),0,VLOOKUP(CONCATENATE(BR$3,$A26),[3]Sheet4!$B$2:$E$1085,3,))</f>
        <v>25281</v>
      </c>
      <c r="BS26" s="17">
        <f>IF(ISERROR(VLOOKUP(CONCATENATE(BS$3,$A26),[3]Sheet4!$B$2:$E$1085,3,)=TRUE),0,VLOOKUP(CONCATENATE(BS$3,$A26),[3]Sheet4!$B$2:$E$1085,3,))</f>
        <v>0</v>
      </c>
      <c r="BT26" s="17">
        <f>IF(ISERROR(VLOOKUP(CONCATENATE(BT$3,$A26),[3]Sheet4!$B$2:$E$1085,3,)=TRUE),0,VLOOKUP(CONCATENATE(BT$3,$A26),[3]Sheet4!$B$2:$E$1085,3,))</f>
        <v>62836</v>
      </c>
      <c r="BU26" s="17">
        <f>IF(ISERROR(VLOOKUP(CONCATENATE(BU$3,$A26),[3]Sheet4!$B$2:$E$1085,3,)=TRUE),0,VLOOKUP(CONCATENATE(BU$3,$A26),[3]Sheet4!$B$2:$E$1085,3,))</f>
        <v>38956</v>
      </c>
      <c r="BV26" s="17">
        <f>IF(ISERROR(VLOOKUP(CONCATENATE(BV$3,$A26),[3]Sheet4!$B$2:$E$1085,3,)=TRUE),0,VLOOKUP(CONCATENATE(BV$3,$A26),[3]Sheet4!$B$2:$E$1085,3,))</f>
        <v>11797</v>
      </c>
      <c r="BW26" s="17">
        <f>IF(ISERROR(VLOOKUP(CONCATENATE(BW$3,$A26),[3]Sheet4!$B$2:$E$1085,3,)=TRUE),0,VLOOKUP(CONCATENATE(BW$3,$A26),[3]Sheet4!$B$2:$E$1085,3,))</f>
        <v>1219843</v>
      </c>
      <c r="BX26" s="17">
        <f>IF(ISERROR(VLOOKUP(CONCATENATE(BX$3,$A26),[3]Sheet4!$B$2:$E$1085,3,)=TRUE),0,VLOOKUP(CONCATENATE(BX$3,$A26),[3]Sheet4!$B$2:$E$1085,3,))</f>
        <v>566535</v>
      </c>
      <c r="BY26" s="17">
        <f>IF(ISERROR(VLOOKUP(CONCATENATE(BY$3,$A26),[3]Sheet4!$B$2:$E$1085,3,)=TRUE),0,VLOOKUP(CONCATENATE(BY$3,$A26),[3]Sheet4!$B$2:$E$1085,3,))</f>
        <v>675760</v>
      </c>
      <c r="BZ26" s="17">
        <f>IF(ISERROR(VLOOKUP(CONCATENATE(BZ$3,$A26),[3]Sheet4!$B$2:$E$1085,3,)=TRUE),0,VLOOKUP(CONCATENATE(BZ$3,$A26),[3]Sheet4!$B$2:$E$1085,3,))</f>
        <v>232420</v>
      </c>
      <c r="CA26" s="17">
        <f>IF(ISERROR(VLOOKUP(CONCATENATE(CA$3,$A26),[3]Sheet4!$B$2:$E$1085,3,)=TRUE),0,VLOOKUP(CONCATENATE(CA$3,$A26),[3]Sheet4!$B$2:$E$1085,3,))</f>
        <v>237171</v>
      </c>
      <c r="CB26" s="17">
        <f>IF(ISERROR(VLOOKUP(CONCATENATE(CB$3,$A26),[3]Sheet4!$B$2:$E$1085,3,)=TRUE),0,VLOOKUP(CONCATENATE(CB$3,$A26),[3]Sheet4!$B$2:$E$1085,3,))</f>
        <v>72195</v>
      </c>
      <c r="CC26" s="17">
        <f>IF(ISERROR(VLOOKUP(CONCATENATE(CC$3,$A26),[3]Sheet4!$B$2:$E$1085,3,)=TRUE),0,VLOOKUP(CONCATENATE(CC$3,$A26),[3]Sheet4!$B$2:$E$1085,3,))</f>
        <v>361951</v>
      </c>
      <c r="CD26" s="17">
        <f>IF(ISERROR(VLOOKUP(CONCATENATE(CD$3,$A26),[3]Sheet4!$B$2:$E$1085,3,)=TRUE),0,VLOOKUP(CONCATENATE(CD$3,$A26),[3]Sheet4!$B$2:$E$1085,3,))</f>
        <v>68185</v>
      </c>
      <c r="CE26" s="17">
        <f>IF(ISERROR(VLOOKUP(CONCATENATE(CE$3,$A26),[3]Sheet4!$B$2:$E$1085,3,)=TRUE),0,VLOOKUP(CONCATENATE(CE$3,$A26),[3]Sheet4!$B$2:$E$1085,3,))</f>
        <v>0</v>
      </c>
      <c r="CF26" s="17">
        <f>IF(ISERROR(VLOOKUP(CONCATENATE(CF$3,$A26),[3]Sheet4!$B$2:$E$1085,3,)=TRUE),0,VLOOKUP(CONCATENATE(CF$3,$A26),[3]Sheet4!$B$2:$E$1085,3,))</f>
        <v>45925</v>
      </c>
      <c r="CG26" s="17">
        <f>IF(ISERROR(VLOOKUP(CONCATENATE(CG$3,$A26),[3]Sheet4!$B$2:$E$1085,3,)=TRUE),0,VLOOKUP(CONCATENATE(CG$3,$A26),[3]Sheet4!$B$2:$E$1085,3,))</f>
        <v>286123</v>
      </c>
      <c r="CH26" s="17">
        <f>IF(ISERROR(VLOOKUP(CONCATENATE(CH$3,$A26),[3]Sheet4!$B$2:$E$1085,3,)=TRUE),0,VLOOKUP(CONCATENATE(CH$3,$A26),[3]Sheet4!$B$2:$E$1085,3,))</f>
        <v>0</v>
      </c>
      <c r="CI26" s="17">
        <f>IF(ISERROR(VLOOKUP(CONCATENATE(CI$3,$A26),[3]Sheet4!$B$2:$E$1085,3,)=TRUE),0,VLOOKUP(CONCATENATE(CI$3,$A26),[3]Sheet4!$B$2:$E$1085,3,))</f>
        <v>44721</v>
      </c>
      <c r="CJ26" s="17">
        <f>IF(ISERROR(VLOOKUP(CONCATENATE(CJ$3,$A26),[3]Sheet4!$B$2:$E$1085,3,)=TRUE),0,VLOOKUP(CONCATENATE(CJ$3,$A26),[3]Sheet4!$B$2:$E$1085,3,))</f>
        <v>62836</v>
      </c>
      <c r="CK26" s="17">
        <f>IF(ISERROR(VLOOKUP(CONCATENATE(CK$3,$A26),[3]Sheet4!$B$2:$E$1085,3,)=TRUE),0,VLOOKUP(CONCATENATE(CK$3,$A26),[3]Sheet4!$B$2:$E$1085,3,))</f>
        <v>25452</v>
      </c>
      <c r="CL26" s="17">
        <f>IF(ISERROR(VLOOKUP(CONCATENATE(CL$3,$A26),[3]Sheet4!$B$2:$E$1085,3,)=TRUE),0,VLOOKUP(CONCATENATE(CL$3,$A26),[3]Sheet4!$B$2:$E$1085,3,))</f>
        <v>93779</v>
      </c>
      <c r="CM26" s="17">
        <f>IF(ISERROR(VLOOKUP(CONCATENATE(CM$3,$A26),[3]Sheet4!$B$2:$E$1085,3,)=TRUE),0,VLOOKUP(CONCATENATE(CM$3,$A26),[3]Sheet4!$B$2:$E$1085,3,))</f>
        <v>90161</v>
      </c>
      <c r="CN26" s="17">
        <f>IF(ISERROR(VLOOKUP(CONCATENATE(CN$3,$A26),[3]Sheet4!$B$2:$E$1085,3,)=TRUE),0,VLOOKUP(CONCATENATE(CN$3,$A26),[3]Sheet4!$B$2:$E$1085,3,))</f>
        <v>11797</v>
      </c>
      <c r="CO26" s="17">
        <f>IF(ISERROR(VLOOKUP(CONCATENATE(CO$3,$A26),[3]Sheet4!$B$2:$E$1085,3,)=TRUE),0,VLOOKUP(CONCATENATE(CO$3,$A26),[3]Sheet4!$B$2:$E$1085,3,))</f>
        <v>151121</v>
      </c>
      <c r="CP26" s="17">
        <f>IF(ISERROR(VLOOKUP(CONCATENATE(CP$3,$A26),[3]Sheet4!$B$2:$E$1085,3,)=TRUE),0,VLOOKUP(CONCATENATE(CP$3,$A26),[3]Sheet4!$B$2:$E$1085,3,))</f>
        <v>84298</v>
      </c>
      <c r="CQ26" s="17">
        <f>IF(ISERROR(VLOOKUP(CONCATENATE(CQ$3,$A26),[3]Sheet4!$B$2:$E$1085,3,)=TRUE),0,VLOOKUP(CONCATENATE(CQ$3,$A26),[3]Sheet4!$B$2:$E$1085,3,))</f>
        <v>59388</v>
      </c>
      <c r="CR26" s="17">
        <f>IF(ISERROR(VLOOKUP(CONCATENATE(CR$3,$A26),[3]Sheet4!$B$2:$E$1085,3,)=TRUE),0,VLOOKUP(CONCATENATE(CR$3,$A26),[3]Sheet4!$B$2:$E$1085,3,))</f>
        <v>57648</v>
      </c>
      <c r="CS26" s="17">
        <f>IF(ISERROR(VLOOKUP(CONCATENATE(CS$3,$A26),[3]Sheet4!$B$2:$E$1085,3,)=TRUE),0,VLOOKUP(CONCATENATE(CS$3,$A26),[3]Sheet4!$B$2:$E$1085,3,))</f>
        <v>0</v>
      </c>
      <c r="CT26" s="17">
        <f>IF(ISERROR(VLOOKUP(CONCATENATE(CT$3,$A26),[3]Sheet4!$B$2:$E$1085,3,)=TRUE),0,VLOOKUP(CONCATENATE(CT$3,$A26),[3]Sheet4!$B$2:$E$1085,3,))</f>
        <v>38338</v>
      </c>
      <c r="CU26" s="17">
        <f>IF(ISERROR(VLOOKUP(CONCATENATE(CU$3,$A26),[3]Sheet4!$B$2:$E$1085,3,)=TRUE),0,VLOOKUP(CONCATENATE(CU$3,$A26),[3]Sheet4!$B$2:$E$1085,3,))</f>
        <v>59388</v>
      </c>
      <c r="CV26" s="17">
        <f>IF(ISERROR(VLOOKUP(CONCATENATE(CV$3,$A26),[3]Sheet4!$B$2:$E$1085,3,)=TRUE),0,VLOOKUP(CONCATENATE(CV$3,$A26),[3]Sheet4!$B$2:$E$1085,3,))</f>
        <v>17104</v>
      </c>
      <c r="CW26" s="17">
        <f>IF(ISERROR(VLOOKUP(CONCATENATE(CW$3,$A26),[3]Sheet4!$B$2:$E$1085,3,)=TRUE),0,VLOOKUP(CONCATENATE(CW$3,$A26),[3]Sheet4!$B$2:$E$1085,3,))</f>
        <v>164506</v>
      </c>
      <c r="CX26" s="17">
        <f>IF(ISERROR(VLOOKUP(CONCATENATE(CX$3,$A26),[3]Sheet4!$B$2:$E$1085,3,)=TRUE),0,VLOOKUP(CONCATENATE(CX$3,$A26),[3]Sheet4!$B$2:$E$1085,3,))</f>
        <v>3419112</v>
      </c>
      <c r="CY26" s="17">
        <f>IF(ISERROR(VLOOKUP(CONCATENATE(CY$3,$A26),[3]Sheet4!$B$2:$E$1085,3,)=TRUE),0,VLOOKUP(CONCATENATE(CY$3,$A26),[3]Sheet4!$B$2:$E$1085,3,))</f>
        <v>21833</v>
      </c>
      <c r="CZ26" s="17">
        <f>IF(ISERROR(VLOOKUP(CONCATENATE(CZ$3,$A26),[3]Sheet4!$B$2:$E$1085,3,)=TRUE),0,VLOOKUP(CONCATENATE(CZ$3,$A26),[3]Sheet4!$B$2:$E$1085,3,))</f>
        <v>63640</v>
      </c>
      <c r="DA26" s="17">
        <f>IF(ISERROR(VLOOKUP(CONCATENATE(DA$3,$A26),[3]Sheet4!$B$2:$E$1085,3,)=TRUE),0,VLOOKUP(CONCATENATE(DA$3,$A26),[3]Sheet4!$B$2:$E$1085,3,))</f>
        <v>343217</v>
      </c>
    </row>
    <row r="27" spans="1:105">
      <c r="A27" s="131">
        <v>1030003</v>
      </c>
      <c r="B27" s="131" t="s">
        <v>19</v>
      </c>
      <c r="C27" s="132">
        <v>26994029</v>
      </c>
      <c r="D27" s="21">
        <v>30219160</v>
      </c>
      <c r="E27" s="132">
        <f>SUM(Q27:DA27)</f>
        <v>30219160</v>
      </c>
      <c r="F27" s="21">
        <f>SUM(E27-D27)</f>
        <v>0</v>
      </c>
      <c r="G27" s="21">
        <f t="shared" si="22"/>
        <v>31820775.48</v>
      </c>
      <c r="H27" s="21">
        <f t="shared" si="23"/>
        <v>33570918.131400004</v>
      </c>
      <c r="I27" s="21">
        <f t="shared" si="24"/>
        <v>1074525</v>
      </c>
      <c r="J27" s="21">
        <f t="shared" si="25"/>
        <v>343791</v>
      </c>
      <c r="K27" s="21">
        <f t="shared" si="26"/>
        <v>1273989</v>
      </c>
      <c r="L27" s="21">
        <f t="shared" si="27"/>
        <v>7500583</v>
      </c>
      <c r="M27" s="21">
        <f t="shared" si="28"/>
        <v>6839365</v>
      </c>
      <c r="N27" s="21">
        <f>SUM(CB27:CH27)</f>
        <v>2459091</v>
      </c>
      <c r="O27" s="21">
        <f t="shared" si="29"/>
        <v>2240078</v>
      </c>
      <c r="P27" s="21">
        <f>SUM(CS27:DA27)</f>
        <v>8487738</v>
      </c>
      <c r="Q27" s="17">
        <f>IF(ISERROR(VLOOKUP(CONCATENATE(Q$3,$A27),[3]Sheet4!$B$2:$E$1085,3,)=TRUE),0,VLOOKUP(CONCATENATE(Q$3,$A27),[3]Sheet4!$B$2:$E$1085,3,))</f>
        <v>434518</v>
      </c>
      <c r="R27" s="17">
        <f>IF(ISERROR(VLOOKUP(CONCATENATE(R$3,$A27),[3]Sheet4!$B$2:$E$1085,3,)=TRUE),0,VLOOKUP(CONCATENATE(R$3,$A27),[3]Sheet4!$B$2:$E$1085,3,))</f>
        <v>310957</v>
      </c>
      <c r="S27" s="17">
        <f>IF(ISERROR(VLOOKUP(CONCATENATE(S$3,$A27),[3]Sheet4!$B$2:$E$1085,3,)=TRUE),0,VLOOKUP(CONCATENATE(S$3,$A27),[3]Sheet4!$B$2:$E$1085,3,))</f>
        <v>0</v>
      </c>
      <c r="T27" s="17">
        <f>IF(ISERROR(VLOOKUP(CONCATENATE(T$3,$A27),[3]Sheet4!$B$2:$E$1085,3,)=TRUE),0,VLOOKUP(CONCATENATE(T$3,$A27),[3]Sheet4!$B$2:$E$1085,3,))</f>
        <v>0</v>
      </c>
      <c r="U27" s="17">
        <f>IF(ISERROR(VLOOKUP(CONCATENATE(U$3,$A27),[3]Sheet4!$B$2:$E$1085,3,)=TRUE),0,VLOOKUP(CONCATENATE(U$3,$A27),[3]Sheet4!$B$2:$E$1085,3,))</f>
        <v>0</v>
      </c>
      <c r="V27" s="17">
        <f>IF(ISERROR(VLOOKUP(CONCATENATE(V$3,$A27),[3]Sheet4!$B$2:$E$1085,3,)=TRUE),0,VLOOKUP(CONCATENATE(V$3,$A27),[3]Sheet4!$B$2:$E$1085,3,))</f>
        <v>0</v>
      </c>
      <c r="W27" s="17">
        <f>IF(ISERROR(VLOOKUP(CONCATENATE(W$3,$A27),[3]Sheet4!$B$2:$E$1085,3,)=TRUE),0,VLOOKUP(CONCATENATE(W$3,$A27),[3]Sheet4!$B$2:$E$1085,3,))</f>
        <v>0</v>
      </c>
      <c r="X27" s="17">
        <f>IF(ISERROR(VLOOKUP(CONCATENATE(X$3,$A27),[3]Sheet4!$B$2:$E$1085,3,)=TRUE),0,VLOOKUP(CONCATENATE(X$3,$A27),[3]Sheet4!$B$2:$E$1085,3,))</f>
        <v>0</v>
      </c>
      <c r="Y27" s="17">
        <f>IF(ISERROR(VLOOKUP(CONCATENATE(Y$3,$A27),[3]Sheet4!$B$2:$E$1085,3,)=TRUE),0,VLOOKUP(CONCATENATE(Y$3,$A27),[3]Sheet4!$B$2:$E$1085,3,))</f>
        <v>0</v>
      </c>
      <c r="Z27" s="17">
        <f>IF(ISERROR(VLOOKUP(CONCATENATE(Z$3,$A27),[3]Sheet4!$B$2:$E$1085,3,)=TRUE),0,VLOOKUP(CONCATENATE(Z$3,$A27),[3]Sheet4!$B$2:$E$1085,3,))</f>
        <v>0</v>
      </c>
      <c r="AA27" s="17">
        <f>IF(ISERROR(VLOOKUP(CONCATENATE(AA$3,$A27),[3]Sheet4!$B$2:$E$1085,3,)=TRUE),0,VLOOKUP(CONCATENATE(AA$3,$A27),[3]Sheet4!$B$2:$E$1085,3,))</f>
        <v>0</v>
      </c>
      <c r="AB27" s="17">
        <f>IF(ISERROR(VLOOKUP(CONCATENATE(AB$3,$A27),[3]Sheet4!$B$2:$E$1085,3,)=TRUE),0,VLOOKUP(CONCATENATE(AB$3,$A27),[3]Sheet4!$B$2:$E$1085,3,))</f>
        <v>0</v>
      </c>
      <c r="AC27" s="17">
        <f>IF(ISERROR(VLOOKUP(CONCATENATE(AC$3,$A27),[3]Sheet4!$B$2:$E$1085,3,)=TRUE),0,VLOOKUP(CONCATENATE(AC$3,$A27),[3]Sheet4!$B$2:$E$1085,3,))</f>
        <v>329050</v>
      </c>
      <c r="AD27" s="17">
        <f>IF(ISERROR(VLOOKUP(CONCATENATE(AD$3,$A27),[3]Sheet4!$B$2:$E$1085,3,)=TRUE),0,VLOOKUP(CONCATENATE(AD$3,$A27),[3]Sheet4!$B$2:$E$1085,3,))</f>
        <v>0</v>
      </c>
      <c r="AE27" s="17">
        <f>IF(ISERROR(VLOOKUP(CONCATENATE(AE$3,$A27),[3]Sheet4!$B$2:$E$1085,3,)=TRUE),0,VLOOKUP(CONCATENATE(AE$3,$A27),[3]Sheet4!$B$2:$E$1085,3,))</f>
        <v>84761</v>
      </c>
      <c r="AF27" s="17">
        <f>IF(ISERROR(VLOOKUP(CONCATENATE(AF$3,$A27),[3]Sheet4!$B$2:$E$1085,3,)=TRUE),0,VLOOKUP(CONCATENATE(AF$3,$A27),[3]Sheet4!$B$2:$E$1085,3,))</f>
        <v>0</v>
      </c>
      <c r="AG27" s="17">
        <f>IF(ISERROR(VLOOKUP(CONCATENATE(AG$3,$A27),[3]Sheet4!$B$2:$E$1085,3,)=TRUE),0,VLOOKUP(CONCATENATE(AG$3,$A27),[3]Sheet4!$B$2:$E$1085,3,))</f>
        <v>66481</v>
      </c>
      <c r="AH27" s="17">
        <f>IF(ISERROR(VLOOKUP(CONCATENATE(AH$3,$A27),[3]Sheet4!$B$2:$E$1085,3,)=TRUE),0,VLOOKUP(CONCATENATE(AH$3,$A27),[3]Sheet4!$B$2:$E$1085,3,))</f>
        <v>63034</v>
      </c>
      <c r="AI27" s="17">
        <f>IF(ISERROR(VLOOKUP(CONCATENATE(AI$3,$A27),[3]Sheet4!$B$2:$E$1085,3,)=TRUE),0,VLOOKUP(CONCATENATE(AI$3,$A27),[3]Sheet4!$B$2:$E$1085,3,))</f>
        <v>63034</v>
      </c>
      <c r="AJ27" s="17">
        <f>IF(ISERROR(VLOOKUP(CONCATENATE(AJ$3,$A27),[3]Sheet4!$B$2:$E$1085,3,)=TRUE),0,VLOOKUP(CONCATENATE(AJ$3,$A27),[3]Sheet4!$B$2:$E$1085,3,))</f>
        <v>66481</v>
      </c>
      <c r="AK27" s="17">
        <f>IF(ISERROR(VLOOKUP(CONCATENATE(AK$3,$A27),[3]Sheet4!$B$2:$E$1085,3,)=TRUE),0,VLOOKUP(CONCATENATE(AK$3,$A27),[3]Sheet4!$B$2:$E$1085,3,))</f>
        <v>159785</v>
      </c>
      <c r="AL27" s="17">
        <f>IF(ISERROR(VLOOKUP(CONCATENATE(AL$3,$A27),[3]Sheet4!$B$2:$E$1085,3,)=TRUE),0,VLOOKUP(CONCATENATE(AL$3,$A27),[3]Sheet4!$B$2:$E$1085,3,))</f>
        <v>770032</v>
      </c>
      <c r="AM27" s="17">
        <f>IF(ISERROR(VLOOKUP(CONCATENATE(AM$3,$A27),[3]Sheet4!$B$2:$E$1085,3,)=TRUE),0,VLOOKUP(CONCATENATE(AM$3,$A27),[3]Sheet4!$B$2:$E$1085,3,))</f>
        <v>344172</v>
      </c>
      <c r="AN27" s="17">
        <f>IF(ISERROR(VLOOKUP(CONCATENATE(AN$3,$A27),[3]Sheet4!$B$2:$E$1085,3,)=TRUE),0,VLOOKUP(CONCATENATE(AN$3,$A27),[3]Sheet4!$B$2:$E$1085,3,))</f>
        <v>198627</v>
      </c>
      <c r="AO27" s="17">
        <f>IF(ISERROR(VLOOKUP(CONCATENATE(AO$3,$A27),[3]Sheet4!$B$2:$E$1085,3,)=TRUE),0,VLOOKUP(CONCATENATE(AO$3,$A27),[3]Sheet4!$B$2:$E$1085,3,))</f>
        <v>743621</v>
      </c>
      <c r="AP27" s="17">
        <f>IF(ISERROR(VLOOKUP(CONCATENATE(AP$3,$A27),[3]Sheet4!$B$2:$E$1085,3,)=TRUE),0,VLOOKUP(CONCATENATE(AP$3,$A27),[3]Sheet4!$B$2:$E$1085,3,))</f>
        <v>165755</v>
      </c>
      <c r="AQ27" s="17">
        <f>IF(ISERROR(VLOOKUP(CONCATENATE(AQ$3,$A27),[3]Sheet4!$B$2:$E$1085,3,)=TRUE),0,VLOOKUP(CONCATENATE(AQ$3,$A27),[3]Sheet4!$B$2:$E$1085,3,))</f>
        <v>128634</v>
      </c>
      <c r="AR27" s="17">
        <f>IF(ISERROR(VLOOKUP(CONCATENATE(AR$3,$A27),[3]Sheet4!$B$2:$E$1085,3,)=TRUE),0,VLOOKUP(CONCATENATE(AR$3,$A27),[3]Sheet4!$B$2:$E$1085,3,))</f>
        <v>131101</v>
      </c>
      <c r="AS27" s="17">
        <f>IF(ISERROR(VLOOKUP(CONCATENATE(AS$3,$A27),[3]Sheet4!$B$2:$E$1085,3,)=TRUE),0,VLOOKUP(CONCATENATE(AS$3,$A27),[3]Sheet4!$B$2:$E$1085,3,))</f>
        <v>634187</v>
      </c>
      <c r="AT27" s="17">
        <f>IF(ISERROR(VLOOKUP(CONCATENATE(AT$3,$A27),[3]Sheet4!$B$2:$E$1085,3,)=TRUE),0,VLOOKUP(CONCATENATE(AT$3,$A27),[3]Sheet4!$B$2:$E$1085,3,))</f>
        <v>2734081</v>
      </c>
      <c r="AU27" s="17">
        <f>IF(ISERROR(VLOOKUP(CONCATENATE(AU$3,$A27),[3]Sheet4!$B$2:$E$1085,3,)=TRUE),0,VLOOKUP(CONCATENATE(AU$3,$A27),[3]Sheet4!$B$2:$E$1085,3,))</f>
        <v>0</v>
      </c>
      <c r="AV27" s="17">
        <f>IF(ISERROR(VLOOKUP(CONCATENATE(AV$3,$A27),[3]Sheet4!$B$2:$E$1085,3,)=TRUE),0,VLOOKUP(CONCATENATE(AV$3,$A27),[3]Sheet4!$B$2:$E$1085,3,))</f>
        <v>0</v>
      </c>
      <c r="AW27" s="17">
        <f>IF(ISERROR(VLOOKUP(CONCATENATE(AW$3,$A27),[3]Sheet4!$B$2:$E$1085,3,)=TRUE),0,VLOOKUP(CONCATENATE(AW$3,$A27),[3]Sheet4!$B$2:$E$1085,3,))</f>
        <v>521058</v>
      </c>
      <c r="AX27" s="17">
        <f>IF(ISERROR(VLOOKUP(CONCATENATE(AX$3,$A27),[3]Sheet4!$B$2:$E$1085,3,)=TRUE),0,VLOOKUP(CONCATENATE(AX$3,$A27),[3]Sheet4!$B$2:$E$1085,3,))</f>
        <v>0</v>
      </c>
      <c r="AY27" s="17">
        <f>IF(ISERROR(VLOOKUP(CONCATENATE(AY$3,$A27),[3]Sheet4!$B$2:$E$1085,3,)=TRUE),0,VLOOKUP(CONCATENATE(AY$3,$A27),[3]Sheet4!$B$2:$E$1085,3,))</f>
        <v>175092</v>
      </c>
      <c r="AZ27" s="17">
        <f>IF(ISERROR(VLOOKUP(CONCATENATE(AZ$3,$A27),[3]Sheet4!$B$2:$E$1085,3,)=TRUE),0,VLOOKUP(CONCATENATE(AZ$3,$A27),[3]Sheet4!$B$2:$E$1085,3,))</f>
        <v>318645</v>
      </c>
      <c r="BA27" s="17">
        <f>IF(ISERROR(VLOOKUP(CONCATENATE(BA$3,$A27),[3]Sheet4!$B$2:$E$1085,3,)=TRUE),0,VLOOKUP(CONCATENATE(BA$3,$A27),[3]Sheet4!$B$2:$E$1085,3,))</f>
        <v>0</v>
      </c>
      <c r="BB27" s="17">
        <f>IF(ISERROR(VLOOKUP(CONCATENATE(BB$3,$A27),[3]Sheet4!$B$2:$E$1085,3,)=TRUE),0,VLOOKUP(CONCATENATE(BB$3,$A27),[3]Sheet4!$B$2:$E$1085,3,))</f>
        <v>0</v>
      </c>
      <c r="BC27" s="17">
        <f>IF(ISERROR(VLOOKUP(CONCATENATE(BC$3,$A27),[3]Sheet4!$B$2:$E$1085,3,)=TRUE),0,VLOOKUP(CONCATENATE(BC$3,$A27),[3]Sheet4!$B$2:$E$1085,3,))</f>
        <v>0</v>
      </c>
      <c r="BD27" s="17">
        <f>IF(ISERROR(VLOOKUP(CONCATENATE(BD$3,$A27),[3]Sheet4!$B$2:$E$1085,3,)=TRUE),0,VLOOKUP(CONCATENATE(BD$3,$A27),[3]Sheet4!$B$2:$E$1085,3,))</f>
        <v>0</v>
      </c>
      <c r="BE27" s="17">
        <f>IF(ISERROR(VLOOKUP(CONCATENATE(BE$3,$A27),[3]Sheet4!$B$2:$E$1085,3,)=TRUE),0,VLOOKUP(CONCATENATE(BE$3,$A27),[3]Sheet4!$B$2:$E$1085,3,))</f>
        <v>0</v>
      </c>
      <c r="BF27" s="17">
        <f>IF(ISERROR(VLOOKUP(CONCATENATE(BF$3,$A27),[3]Sheet4!$B$2:$E$1085,3,)=TRUE),0,VLOOKUP(CONCATENATE(BF$3,$A27),[3]Sheet4!$B$2:$E$1085,3,))</f>
        <v>0</v>
      </c>
      <c r="BG27" s="17">
        <f>IF(ISERROR(VLOOKUP(CONCATENATE(BG$3,$A27),[3]Sheet4!$B$2:$E$1085,3,)=TRUE),0,VLOOKUP(CONCATENATE(BG$3,$A27),[3]Sheet4!$B$2:$E$1085,3,))</f>
        <v>157363</v>
      </c>
      <c r="BH27" s="17">
        <f>IF(ISERROR(VLOOKUP(CONCATENATE(BH$3,$A27),[3]Sheet4!$B$2:$E$1085,3,)=TRUE),0,VLOOKUP(CONCATENATE(BH$3,$A27),[3]Sheet4!$B$2:$E$1085,3,))</f>
        <v>0</v>
      </c>
      <c r="BI27" s="17">
        <f>IF(ISERROR(VLOOKUP(CONCATENATE(BI$3,$A27),[3]Sheet4!$B$2:$E$1085,3,)=TRUE),0,VLOOKUP(CONCATENATE(BI$3,$A27),[3]Sheet4!$B$2:$E$1085,3,))</f>
        <v>764716</v>
      </c>
      <c r="BJ27" s="17">
        <f>IF(ISERROR(VLOOKUP(CONCATENATE(BJ$3,$A27),[3]Sheet4!$B$2:$E$1085,3,)=TRUE),0,VLOOKUP(CONCATENATE(BJ$3,$A27),[3]Sheet4!$B$2:$E$1085,3,))</f>
        <v>0</v>
      </c>
      <c r="BK27" s="17">
        <f>IF(ISERROR(VLOOKUP(CONCATENATE(BK$3,$A27),[3]Sheet4!$B$2:$E$1085,3,)=TRUE),0,VLOOKUP(CONCATENATE(BK$3,$A27),[3]Sheet4!$B$2:$E$1085,3,))</f>
        <v>694002</v>
      </c>
      <c r="BL27" s="17">
        <f>IF(ISERROR(VLOOKUP(CONCATENATE(BL$3,$A27),[3]Sheet4!$B$2:$E$1085,3,)=TRUE),0,VLOOKUP(CONCATENATE(BL$3,$A27),[3]Sheet4!$B$2:$E$1085,3,))</f>
        <v>133701</v>
      </c>
      <c r="BM27" s="17">
        <f>IF(ISERROR(VLOOKUP(CONCATENATE(BM$3,$A27),[3]Sheet4!$B$2:$E$1085,3,)=TRUE),0,VLOOKUP(CONCATENATE(BM$3,$A27),[3]Sheet4!$B$2:$E$1085,3,))</f>
        <v>71603</v>
      </c>
      <c r="BN27" s="17">
        <f>IF(ISERROR(VLOOKUP(CONCATENATE(BN$3,$A27),[3]Sheet4!$B$2:$E$1085,3,)=TRUE),0,VLOOKUP(CONCATENATE(BN$3,$A27),[3]Sheet4!$B$2:$E$1085,3,))</f>
        <v>0</v>
      </c>
      <c r="BO27" s="17">
        <f>IF(ISERROR(VLOOKUP(CONCATENATE(BO$3,$A27),[3]Sheet4!$B$2:$E$1085,3,)=TRUE),0,VLOOKUP(CONCATENATE(BO$3,$A27),[3]Sheet4!$B$2:$E$1085,3,))</f>
        <v>295068</v>
      </c>
      <c r="BP27" s="17">
        <f>IF(ISERROR(VLOOKUP(CONCATENATE(BP$3,$A27),[3]Sheet4!$B$2:$E$1085,3,)=TRUE),0,VLOOKUP(CONCATENATE(BP$3,$A27),[3]Sheet4!$B$2:$E$1085,3,))</f>
        <v>0</v>
      </c>
      <c r="BQ27" s="17">
        <f>IF(ISERROR(VLOOKUP(CONCATENATE(BQ$3,$A27),[3]Sheet4!$B$2:$E$1085,3,)=TRUE),0,VLOOKUP(CONCATENATE(BQ$3,$A27),[3]Sheet4!$B$2:$E$1085,3,))</f>
        <v>165706</v>
      </c>
      <c r="BR27" s="17">
        <f>IF(ISERROR(VLOOKUP(CONCATENATE(BR$3,$A27),[3]Sheet4!$B$2:$E$1085,3,)=TRUE),0,VLOOKUP(CONCATENATE(BR$3,$A27),[3]Sheet4!$B$2:$E$1085,3,))</f>
        <v>70647</v>
      </c>
      <c r="BS27" s="17">
        <f>IF(ISERROR(VLOOKUP(CONCATENATE(BS$3,$A27),[3]Sheet4!$B$2:$E$1085,3,)=TRUE),0,VLOOKUP(CONCATENATE(BS$3,$A27),[3]Sheet4!$B$2:$E$1085,3,))</f>
        <v>71603</v>
      </c>
      <c r="BT27" s="17">
        <f>IF(ISERROR(VLOOKUP(CONCATENATE(BT$3,$A27),[3]Sheet4!$B$2:$E$1085,3,)=TRUE),0,VLOOKUP(CONCATENATE(BT$3,$A27),[3]Sheet4!$B$2:$E$1085,3,))</f>
        <v>189165</v>
      </c>
      <c r="BU27" s="17">
        <f>IF(ISERROR(VLOOKUP(CONCATENATE(BU$3,$A27),[3]Sheet4!$B$2:$E$1085,3,)=TRUE),0,VLOOKUP(CONCATENATE(BU$3,$A27),[3]Sheet4!$B$2:$E$1085,3,))</f>
        <v>71603</v>
      </c>
      <c r="BV27" s="17">
        <f>IF(ISERROR(VLOOKUP(CONCATENATE(BV$3,$A27),[3]Sheet4!$B$2:$E$1085,3,)=TRUE),0,VLOOKUP(CONCATENATE(BV$3,$A27),[3]Sheet4!$B$2:$E$1085,3,))</f>
        <v>148149</v>
      </c>
      <c r="BW27" s="17">
        <f>IF(ISERROR(VLOOKUP(CONCATENATE(BW$3,$A27),[3]Sheet4!$B$2:$E$1085,3,)=TRUE),0,VLOOKUP(CONCATENATE(BW$3,$A27),[3]Sheet4!$B$2:$E$1085,3,))</f>
        <v>1171287</v>
      </c>
      <c r="BX27" s="17">
        <f>IF(ISERROR(VLOOKUP(CONCATENATE(BX$3,$A27),[3]Sheet4!$B$2:$E$1085,3,)=TRUE),0,VLOOKUP(CONCATENATE(BX$3,$A27),[3]Sheet4!$B$2:$E$1085,3,))</f>
        <v>1456377</v>
      </c>
      <c r="BY27" s="17">
        <f>IF(ISERROR(VLOOKUP(CONCATENATE(BY$3,$A27),[3]Sheet4!$B$2:$E$1085,3,)=TRUE),0,VLOOKUP(CONCATENATE(BY$3,$A27),[3]Sheet4!$B$2:$E$1085,3,))</f>
        <v>1446663</v>
      </c>
      <c r="BZ27" s="17">
        <f>IF(ISERROR(VLOOKUP(CONCATENATE(BZ$3,$A27),[3]Sheet4!$B$2:$E$1085,3,)=TRUE),0,VLOOKUP(CONCATENATE(BZ$3,$A27),[3]Sheet4!$B$2:$E$1085,3,))</f>
        <v>938549</v>
      </c>
      <c r="CA27" s="17">
        <f>IF(ISERROR(VLOOKUP(CONCATENATE(CA$3,$A27),[3]Sheet4!$B$2:$E$1085,3,)=TRUE),0,VLOOKUP(CONCATENATE(CA$3,$A27),[3]Sheet4!$B$2:$E$1085,3,))</f>
        <v>742945</v>
      </c>
      <c r="CB27" s="17">
        <f>IF(ISERROR(VLOOKUP(CONCATENATE(CB$3,$A27),[3]Sheet4!$B$2:$E$1085,3,)=TRUE),0,VLOOKUP(CONCATENATE(CB$3,$A27),[3]Sheet4!$B$2:$E$1085,3,))</f>
        <v>231820</v>
      </c>
      <c r="CC27" s="17">
        <f>IF(ISERROR(VLOOKUP(CONCATENATE(CC$3,$A27),[3]Sheet4!$B$2:$E$1085,3,)=TRUE),0,VLOOKUP(CONCATENATE(CC$3,$A27),[3]Sheet4!$B$2:$E$1085,3,))</f>
        <v>1115807</v>
      </c>
      <c r="CD27" s="17">
        <f>IF(ISERROR(VLOOKUP(CONCATENATE(CD$3,$A27),[3]Sheet4!$B$2:$E$1085,3,)=TRUE),0,VLOOKUP(CONCATENATE(CD$3,$A27),[3]Sheet4!$B$2:$E$1085,3,))</f>
        <v>159282</v>
      </c>
      <c r="CE27" s="17">
        <f>IF(ISERROR(VLOOKUP(CONCATENATE(CE$3,$A27),[3]Sheet4!$B$2:$E$1085,3,)=TRUE),0,VLOOKUP(CONCATENATE(CE$3,$A27),[3]Sheet4!$B$2:$E$1085,3,))</f>
        <v>0</v>
      </c>
      <c r="CF27" s="17">
        <f>IF(ISERROR(VLOOKUP(CONCATENATE(CF$3,$A27),[3]Sheet4!$B$2:$E$1085,3,)=TRUE),0,VLOOKUP(CONCATENATE(CF$3,$A27),[3]Sheet4!$B$2:$E$1085,3,))</f>
        <v>222563</v>
      </c>
      <c r="CG27" s="17">
        <f>IF(ISERROR(VLOOKUP(CONCATENATE(CG$3,$A27),[3]Sheet4!$B$2:$E$1085,3,)=TRUE),0,VLOOKUP(CONCATENATE(CG$3,$A27),[3]Sheet4!$B$2:$E$1085,3,))</f>
        <v>729619</v>
      </c>
      <c r="CH27" s="17">
        <f>IF(ISERROR(VLOOKUP(CONCATENATE(CH$3,$A27),[3]Sheet4!$B$2:$E$1085,3,)=TRUE),0,VLOOKUP(CONCATENATE(CH$3,$A27),[3]Sheet4!$B$2:$E$1085,3,))</f>
        <v>0</v>
      </c>
      <c r="CI27" s="17">
        <f>IF(ISERROR(VLOOKUP(CONCATENATE(CI$3,$A27),[3]Sheet4!$B$2:$E$1085,3,)=TRUE),0,VLOOKUP(CONCATENATE(CI$3,$A27),[3]Sheet4!$B$2:$E$1085,3,))</f>
        <v>118820</v>
      </c>
      <c r="CJ27" s="17">
        <f>IF(ISERROR(VLOOKUP(CONCATENATE(CJ$3,$A27),[3]Sheet4!$B$2:$E$1085,3,)=TRUE),0,VLOOKUP(CONCATENATE(CJ$3,$A27),[3]Sheet4!$B$2:$E$1085,3,))</f>
        <v>214730</v>
      </c>
      <c r="CK27" s="17">
        <f>IF(ISERROR(VLOOKUP(CONCATENATE(CK$3,$A27),[3]Sheet4!$B$2:$E$1085,3,)=TRUE),0,VLOOKUP(CONCATENATE(CK$3,$A27),[3]Sheet4!$B$2:$E$1085,3,))</f>
        <v>63556</v>
      </c>
      <c r="CL27" s="17">
        <f>IF(ISERROR(VLOOKUP(CONCATENATE(CL$3,$A27),[3]Sheet4!$B$2:$E$1085,3,)=TRUE),0,VLOOKUP(CONCATENATE(CL$3,$A27),[3]Sheet4!$B$2:$E$1085,3,))</f>
        <v>304216</v>
      </c>
      <c r="CM27" s="17">
        <f>IF(ISERROR(VLOOKUP(CONCATENATE(CM$3,$A27),[3]Sheet4!$B$2:$E$1085,3,)=TRUE),0,VLOOKUP(CONCATENATE(CM$3,$A27),[3]Sheet4!$B$2:$E$1085,3,))</f>
        <v>457267</v>
      </c>
      <c r="CN27" s="17">
        <f>IF(ISERROR(VLOOKUP(CONCATENATE(CN$3,$A27),[3]Sheet4!$B$2:$E$1085,3,)=TRUE),0,VLOOKUP(CONCATENATE(CN$3,$A27),[3]Sheet4!$B$2:$E$1085,3,))</f>
        <v>127912</v>
      </c>
      <c r="CO27" s="17">
        <f>IF(ISERROR(VLOOKUP(CONCATENATE(CO$3,$A27),[3]Sheet4!$B$2:$E$1085,3,)=TRUE),0,VLOOKUP(CONCATENATE(CO$3,$A27),[3]Sheet4!$B$2:$E$1085,3,))</f>
        <v>402511</v>
      </c>
      <c r="CP27" s="17">
        <f>IF(ISERROR(VLOOKUP(CONCATENATE(CP$3,$A27),[3]Sheet4!$B$2:$E$1085,3,)=TRUE),0,VLOOKUP(CONCATENATE(CP$3,$A27),[3]Sheet4!$B$2:$E$1085,3,))</f>
        <v>144414</v>
      </c>
      <c r="CQ27" s="17">
        <f>IF(ISERROR(VLOOKUP(CONCATENATE(CQ$3,$A27),[3]Sheet4!$B$2:$E$1085,3,)=TRUE),0,VLOOKUP(CONCATENATE(CQ$3,$A27),[3]Sheet4!$B$2:$E$1085,3,))</f>
        <v>254958</v>
      </c>
      <c r="CR27" s="17">
        <f>IF(ISERROR(VLOOKUP(CONCATENATE(CR$3,$A27),[3]Sheet4!$B$2:$E$1085,3,)=TRUE),0,VLOOKUP(CONCATENATE(CR$3,$A27),[3]Sheet4!$B$2:$E$1085,3,))</f>
        <v>151694</v>
      </c>
      <c r="CS27" s="17">
        <f>IF(ISERROR(VLOOKUP(CONCATENATE(CS$3,$A27),[3]Sheet4!$B$2:$E$1085,3,)=TRUE),0,VLOOKUP(CONCATENATE(CS$3,$A27),[3]Sheet4!$B$2:$E$1085,3,))</f>
        <v>0</v>
      </c>
      <c r="CT27" s="17">
        <f>IF(ISERROR(VLOOKUP(CONCATENATE(CT$3,$A27),[3]Sheet4!$B$2:$E$1085,3,)=TRUE),0,VLOOKUP(CONCATENATE(CT$3,$A27),[3]Sheet4!$B$2:$E$1085,3,))</f>
        <v>242376</v>
      </c>
      <c r="CU27" s="17">
        <f>IF(ISERROR(VLOOKUP(CONCATENATE(CU$3,$A27),[3]Sheet4!$B$2:$E$1085,3,)=TRUE),0,VLOOKUP(CONCATENATE(CU$3,$A27),[3]Sheet4!$B$2:$E$1085,3,))</f>
        <v>169442</v>
      </c>
      <c r="CV27" s="17">
        <f>IF(ISERROR(VLOOKUP(CONCATENATE(CV$3,$A27),[3]Sheet4!$B$2:$E$1085,3,)=TRUE),0,VLOOKUP(CONCATENATE(CV$3,$A27),[3]Sheet4!$B$2:$E$1085,3,))</f>
        <v>0</v>
      </c>
      <c r="CW27" s="17">
        <f>IF(ISERROR(VLOOKUP(CONCATENATE(CW$3,$A27),[3]Sheet4!$B$2:$E$1085,3,)=TRUE),0,VLOOKUP(CONCATENATE(CW$3,$A27),[3]Sheet4!$B$2:$E$1085,3,))</f>
        <v>495420</v>
      </c>
      <c r="CX27" s="17">
        <f>IF(ISERROR(VLOOKUP(CONCATENATE(CX$3,$A27),[3]Sheet4!$B$2:$E$1085,3,)=TRUE),0,VLOOKUP(CONCATENATE(CX$3,$A27),[3]Sheet4!$B$2:$E$1085,3,))</f>
        <v>6586662</v>
      </c>
      <c r="CY27" s="17">
        <f>IF(ISERROR(VLOOKUP(CONCATENATE(CY$3,$A27),[3]Sheet4!$B$2:$E$1085,3,)=TRUE),0,VLOOKUP(CONCATENATE(CY$3,$A27),[3]Sheet4!$B$2:$E$1085,3,))</f>
        <v>81022</v>
      </c>
      <c r="CZ27" s="17">
        <f>IF(ISERROR(VLOOKUP(CONCATENATE(CZ$3,$A27),[3]Sheet4!$B$2:$E$1085,3,)=TRUE),0,VLOOKUP(CONCATENATE(CZ$3,$A27),[3]Sheet4!$B$2:$E$1085,3,))</f>
        <v>167643</v>
      </c>
      <c r="DA27" s="17">
        <f>IF(ISERROR(VLOOKUP(CONCATENATE(DA$3,$A27),[3]Sheet4!$B$2:$E$1085,3,)=TRUE),0,VLOOKUP(CONCATENATE(DA$3,$A27),[3]Sheet4!$B$2:$E$1085,3,))</f>
        <v>745173</v>
      </c>
    </row>
    <row r="28" spans="1:105">
      <c r="A28" s="131">
        <v>1030004</v>
      </c>
      <c r="B28" s="131" t="s">
        <v>20</v>
      </c>
      <c r="C28" s="132">
        <v>821768</v>
      </c>
      <c r="D28" s="21">
        <v>859305</v>
      </c>
      <c r="E28" s="132">
        <f>SUM(Q28:DA28)</f>
        <v>859305</v>
      </c>
      <c r="F28" s="21">
        <f>SUM(E28-D28)</f>
        <v>0</v>
      </c>
      <c r="G28" s="21">
        <f t="shared" si="22"/>
        <v>904848.16500000004</v>
      </c>
      <c r="H28" s="21">
        <f t="shared" si="23"/>
        <v>954614.814075</v>
      </c>
      <c r="I28" s="21">
        <f t="shared" si="24"/>
        <v>0</v>
      </c>
      <c r="J28" s="21">
        <f t="shared" si="25"/>
        <v>859305</v>
      </c>
      <c r="K28" s="21">
        <f t="shared" si="26"/>
        <v>0</v>
      </c>
      <c r="L28" s="21">
        <f t="shared" si="27"/>
        <v>0</v>
      </c>
      <c r="M28" s="21">
        <f t="shared" si="28"/>
        <v>0</v>
      </c>
      <c r="N28" s="21">
        <f>SUM(CB28:CH28)</f>
        <v>0</v>
      </c>
      <c r="O28" s="21">
        <f t="shared" si="29"/>
        <v>0</v>
      </c>
      <c r="P28" s="21">
        <f>SUM(CS28:DA28)</f>
        <v>0</v>
      </c>
      <c r="Q28" s="17">
        <f>IF(ISERROR(VLOOKUP(CONCATENATE(Q$3,$A28),[3]Sheet4!$B$2:$E$1085,3,)=TRUE),0,VLOOKUP(CONCATENATE(Q$3,$A28),[3]Sheet4!$B$2:$E$1085,3,))</f>
        <v>0</v>
      </c>
      <c r="R28" s="17">
        <f>IF(ISERROR(VLOOKUP(CONCATENATE(R$3,$A28),[3]Sheet4!$B$2:$E$1085,3,)=TRUE),0,VLOOKUP(CONCATENATE(R$3,$A28),[3]Sheet4!$B$2:$E$1085,3,))</f>
        <v>0</v>
      </c>
      <c r="S28" s="17">
        <f>IF(ISERROR(VLOOKUP(CONCATENATE(S$3,$A28),[3]Sheet4!$B$2:$E$1085,3,)=TRUE),0,VLOOKUP(CONCATENATE(S$3,$A28),[3]Sheet4!$B$2:$E$1085,3,))</f>
        <v>0</v>
      </c>
      <c r="T28" s="17">
        <f>IF(ISERROR(VLOOKUP(CONCATENATE(T$3,$A28),[3]Sheet4!$B$2:$E$1085,3,)=TRUE),0,VLOOKUP(CONCATENATE(T$3,$A28),[3]Sheet4!$B$2:$E$1085,3,))</f>
        <v>0</v>
      </c>
      <c r="U28" s="17">
        <f>IF(ISERROR(VLOOKUP(CONCATENATE(U$3,$A28),[3]Sheet4!$B$2:$E$1085,3,)=TRUE),0,VLOOKUP(CONCATENATE(U$3,$A28),[3]Sheet4!$B$2:$E$1085,3,))</f>
        <v>0</v>
      </c>
      <c r="V28" s="17">
        <f>IF(ISERROR(VLOOKUP(CONCATENATE(V$3,$A28),[3]Sheet4!$B$2:$E$1085,3,)=TRUE),0,VLOOKUP(CONCATENATE(V$3,$A28),[3]Sheet4!$B$2:$E$1085,3,))</f>
        <v>0</v>
      </c>
      <c r="W28" s="17">
        <f>IF(ISERROR(VLOOKUP(CONCATENATE(W$3,$A28),[3]Sheet4!$B$2:$E$1085,3,)=TRUE),0,VLOOKUP(CONCATENATE(W$3,$A28),[3]Sheet4!$B$2:$E$1085,3,))</f>
        <v>0</v>
      </c>
      <c r="X28" s="17">
        <f>IF(ISERROR(VLOOKUP(CONCATENATE(X$3,$A28),[3]Sheet4!$B$2:$E$1085,3,)=TRUE),0,VLOOKUP(CONCATENATE(X$3,$A28),[3]Sheet4!$B$2:$E$1085,3,))</f>
        <v>0</v>
      </c>
      <c r="Y28" s="17">
        <f>IF(ISERROR(VLOOKUP(CONCATENATE(Y$3,$A28),[3]Sheet4!$B$2:$E$1085,3,)=TRUE),0,VLOOKUP(CONCATENATE(Y$3,$A28),[3]Sheet4!$B$2:$E$1085,3,))</f>
        <v>0</v>
      </c>
      <c r="Z28" s="17">
        <f>IF(ISERROR(VLOOKUP(CONCATENATE(Z$3,$A28),[3]Sheet4!$B$2:$E$1085,3,)=TRUE),0,VLOOKUP(CONCATENATE(Z$3,$A28),[3]Sheet4!$B$2:$E$1085,3,))</f>
        <v>0</v>
      </c>
      <c r="AA28" s="17">
        <f>IF(ISERROR(VLOOKUP(CONCATENATE(AA$3,$A28),[3]Sheet4!$B$2:$E$1085,3,)=TRUE),0,VLOOKUP(CONCATENATE(AA$3,$A28),[3]Sheet4!$B$2:$E$1085,3,))</f>
        <v>0</v>
      </c>
      <c r="AB28" s="17">
        <f>IF(ISERROR(VLOOKUP(CONCATENATE(AB$3,$A28),[3]Sheet4!$B$2:$E$1085,3,)=TRUE),0,VLOOKUP(CONCATENATE(AB$3,$A28),[3]Sheet4!$B$2:$E$1085,3,))</f>
        <v>0</v>
      </c>
      <c r="AC28" s="17">
        <f>IF(ISERROR(VLOOKUP(CONCATENATE(AC$3,$A28),[3]Sheet4!$B$2:$E$1085,3,)=TRUE),0,VLOOKUP(CONCATENATE(AC$3,$A28),[3]Sheet4!$B$2:$E$1085,3,))</f>
        <v>0</v>
      </c>
      <c r="AD28" s="17">
        <f>IF(ISERROR(VLOOKUP(CONCATENATE(AD$3,$A28),[3]Sheet4!$B$2:$E$1085,3,)=TRUE),0,VLOOKUP(CONCATENATE(AD$3,$A28),[3]Sheet4!$B$2:$E$1085,3,))</f>
        <v>0</v>
      </c>
      <c r="AE28" s="17">
        <f>IF(ISERROR(VLOOKUP(CONCATENATE(AE$3,$A28),[3]Sheet4!$B$2:$E$1085,3,)=TRUE),0,VLOOKUP(CONCATENATE(AE$3,$A28),[3]Sheet4!$B$2:$E$1085,3,))</f>
        <v>859305</v>
      </c>
      <c r="AF28" s="17">
        <f>IF(ISERROR(VLOOKUP(CONCATENATE(AF$3,$A28),[3]Sheet4!$B$2:$E$1085,3,)=TRUE),0,VLOOKUP(CONCATENATE(AF$3,$A28),[3]Sheet4!$B$2:$E$1085,3,))</f>
        <v>0</v>
      </c>
      <c r="AG28" s="17">
        <f>IF(ISERROR(VLOOKUP(CONCATENATE(AG$3,$A28),[3]Sheet4!$B$2:$E$1085,3,)=TRUE),0,VLOOKUP(CONCATENATE(AG$3,$A28),[3]Sheet4!$B$2:$E$1085,3,))</f>
        <v>0</v>
      </c>
      <c r="AH28" s="17">
        <f>IF(ISERROR(VLOOKUP(CONCATENATE(AH$3,$A28),[3]Sheet4!$B$2:$E$1085,3,)=TRUE),0,VLOOKUP(CONCATENATE(AH$3,$A28),[3]Sheet4!$B$2:$E$1085,3,))</f>
        <v>0</v>
      </c>
      <c r="AI28" s="17">
        <f>IF(ISERROR(VLOOKUP(CONCATENATE(AI$3,$A28),[3]Sheet4!$B$2:$E$1085,3,)=TRUE),0,VLOOKUP(CONCATENATE(AI$3,$A28),[3]Sheet4!$B$2:$E$1085,3,))</f>
        <v>0</v>
      </c>
      <c r="AJ28" s="17">
        <f>IF(ISERROR(VLOOKUP(CONCATENATE(AJ$3,$A28),[3]Sheet4!$B$2:$E$1085,3,)=TRUE),0,VLOOKUP(CONCATENATE(AJ$3,$A28),[3]Sheet4!$B$2:$E$1085,3,))</f>
        <v>0</v>
      </c>
      <c r="AK28" s="17">
        <f>IF(ISERROR(VLOOKUP(CONCATENATE(AK$3,$A28),[3]Sheet4!$B$2:$E$1085,3,)=TRUE),0,VLOOKUP(CONCATENATE(AK$3,$A28),[3]Sheet4!$B$2:$E$1085,3,))</f>
        <v>0</v>
      </c>
      <c r="AL28" s="17">
        <f>IF(ISERROR(VLOOKUP(CONCATENATE(AL$3,$A28),[3]Sheet4!$B$2:$E$1085,3,)=TRUE),0,VLOOKUP(CONCATENATE(AL$3,$A28),[3]Sheet4!$B$2:$E$1085,3,))</f>
        <v>0</v>
      </c>
      <c r="AM28" s="17">
        <f>IF(ISERROR(VLOOKUP(CONCATENATE(AM$3,$A28),[3]Sheet4!$B$2:$E$1085,3,)=TRUE),0,VLOOKUP(CONCATENATE(AM$3,$A28),[3]Sheet4!$B$2:$E$1085,3,))</f>
        <v>0</v>
      </c>
      <c r="AN28" s="17">
        <f>IF(ISERROR(VLOOKUP(CONCATENATE(AN$3,$A28),[3]Sheet4!$B$2:$E$1085,3,)=TRUE),0,VLOOKUP(CONCATENATE(AN$3,$A28),[3]Sheet4!$B$2:$E$1085,3,))</f>
        <v>0</v>
      </c>
      <c r="AO28" s="17">
        <f>IF(ISERROR(VLOOKUP(CONCATENATE(AO$3,$A28),[3]Sheet4!$B$2:$E$1085,3,)=TRUE),0,VLOOKUP(CONCATENATE(AO$3,$A28),[3]Sheet4!$B$2:$E$1085,3,))</f>
        <v>0</v>
      </c>
      <c r="AP28" s="17">
        <f>IF(ISERROR(VLOOKUP(CONCATENATE(AP$3,$A28),[3]Sheet4!$B$2:$E$1085,3,)=TRUE),0,VLOOKUP(CONCATENATE(AP$3,$A28),[3]Sheet4!$B$2:$E$1085,3,))</f>
        <v>0</v>
      </c>
      <c r="AQ28" s="17">
        <f>IF(ISERROR(VLOOKUP(CONCATENATE(AQ$3,$A28),[3]Sheet4!$B$2:$E$1085,3,)=TRUE),0,VLOOKUP(CONCATENATE(AQ$3,$A28),[3]Sheet4!$B$2:$E$1085,3,))</f>
        <v>0</v>
      </c>
      <c r="AR28" s="17">
        <f>IF(ISERROR(VLOOKUP(CONCATENATE(AR$3,$A28),[3]Sheet4!$B$2:$E$1085,3,)=TRUE),0,VLOOKUP(CONCATENATE(AR$3,$A28),[3]Sheet4!$B$2:$E$1085,3,))</f>
        <v>0</v>
      </c>
      <c r="AS28" s="17">
        <f>IF(ISERROR(VLOOKUP(CONCATENATE(AS$3,$A28),[3]Sheet4!$B$2:$E$1085,3,)=TRUE),0,VLOOKUP(CONCATENATE(AS$3,$A28),[3]Sheet4!$B$2:$E$1085,3,))</f>
        <v>0</v>
      </c>
      <c r="AT28" s="17">
        <f>IF(ISERROR(VLOOKUP(CONCATENATE(AT$3,$A28),[3]Sheet4!$B$2:$E$1085,3,)=TRUE),0,VLOOKUP(CONCATENATE(AT$3,$A28),[3]Sheet4!$B$2:$E$1085,3,))</f>
        <v>0</v>
      </c>
      <c r="AU28" s="17">
        <f>IF(ISERROR(VLOOKUP(CONCATENATE(AU$3,$A28),[3]Sheet4!$B$2:$E$1085,3,)=TRUE),0,VLOOKUP(CONCATENATE(AU$3,$A28),[3]Sheet4!$B$2:$E$1085,3,))</f>
        <v>0</v>
      </c>
      <c r="AV28" s="17">
        <f>IF(ISERROR(VLOOKUP(CONCATENATE(AV$3,$A28),[3]Sheet4!$B$2:$E$1085,3,)=TRUE),0,VLOOKUP(CONCATENATE(AV$3,$A28),[3]Sheet4!$B$2:$E$1085,3,))</f>
        <v>0</v>
      </c>
      <c r="AW28" s="17">
        <f>IF(ISERROR(VLOOKUP(CONCATENATE(AW$3,$A28),[3]Sheet4!$B$2:$E$1085,3,)=TRUE),0,VLOOKUP(CONCATENATE(AW$3,$A28),[3]Sheet4!$B$2:$E$1085,3,))</f>
        <v>0</v>
      </c>
      <c r="AX28" s="17">
        <f>IF(ISERROR(VLOOKUP(CONCATENATE(AX$3,$A28),[3]Sheet4!$B$2:$E$1085,3,)=TRUE),0,VLOOKUP(CONCATENATE(AX$3,$A28),[3]Sheet4!$B$2:$E$1085,3,))</f>
        <v>0</v>
      </c>
      <c r="AY28" s="17">
        <f>IF(ISERROR(VLOOKUP(CONCATENATE(AY$3,$A28),[3]Sheet4!$B$2:$E$1085,3,)=TRUE),0,VLOOKUP(CONCATENATE(AY$3,$A28),[3]Sheet4!$B$2:$E$1085,3,))</f>
        <v>0</v>
      </c>
      <c r="AZ28" s="17">
        <f>IF(ISERROR(VLOOKUP(CONCATENATE(AZ$3,$A28),[3]Sheet4!$B$2:$E$1085,3,)=TRUE),0,VLOOKUP(CONCATENATE(AZ$3,$A28),[3]Sheet4!$B$2:$E$1085,3,))</f>
        <v>0</v>
      </c>
      <c r="BA28" s="17">
        <f>IF(ISERROR(VLOOKUP(CONCATENATE(BA$3,$A28),[3]Sheet4!$B$2:$E$1085,3,)=TRUE),0,VLOOKUP(CONCATENATE(BA$3,$A28),[3]Sheet4!$B$2:$E$1085,3,))</f>
        <v>0</v>
      </c>
      <c r="BB28" s="17">
        <f>IF(ISERROR(VLOOKUP(CONCATENATE(BB$3,$A28),[3]Sheet4!$B$2:$E$1085,3,)=TRUE),0,VLOOKUP(CONCATENATE(BB$3,$A28),[3]Sheet4!$B$2:$E$1085,3,))</f>
        <v>0</v>
      </c>
      <c r="BC28" s="17">
        <f>IF(ISERROR(VLOOKUP(CONCATENATE(BC$3,$A28),[3]Sheet4!$B$2:$E$1085,3,)=TRUE),0,VLOOKUP(CONCATENATE(BC$3,$A28),[3]Sheet4!$B$2:$E$1085,3,))</f>
        <v>0</v>
      </c>
      <c r="BD28" s="17">
        <f>IF(ISERROR(VLOOKUP(CONCATENATE(BD$3,$A28),[3]Sheet4!$B$2:$E$1085,3,)=TRUE),0,VLOOKUP(CONCATENATE(BD$3,$A28),[3]Sheet4!$B$2:$E$1085,3,))</f>
        <v>0</v>
      </c>
      <c r="BE28" s="17">
        <f>IF(ISERROR(VLOOKUP(CONCATENATE(BE$3,$A28),[3]Sheet4!$B$2:$E$1085,3,)=TRUE),0,VLOOKUP(CONCATENATE(BE$3,$A28),[3]Sheet4!$B$2:$E$1085,3,))</f>
        <v>0</v>
      </c>
      <c r="BF28" s="17">
        <f>IF(ISERROR(VLOOKUP(CONCATENATE(BF$3,$A28),[3]Sheet4!$B$2:$E$1085,3,)=TRUE),0,VLOOKUP(CONCATENATE(BF$3,$A28),[3]Sheet4!$B$2:$E$1085,3,))</f>
        <v>0</v>
      </c>
      <c r="BG28" s="17">
        <f>IF(ISERROR(VLOOKUP(CONCATENATE(BG$3,$A28),[3]Sheet4!$B$2:$E$1085,3,)=TRUE),0,VLOOKUP(CONCATENATE(BG$3,$A28),[3]Sheet4!$B$2:$E$1085,3,))</f>
        <v>0</v>
      </c>
      <c r="BH28" s="17">
        <f>IF(ISERROR(VLOOKUP(CONCATENATE(BH$3,$A28),[3]Sheet4!$B$2:$E$1085,3,)=TRUE),0,VLOOKUP(CONCATENATE(BH$3,$A28),[3]Sheet4!$B$2:$E$1085,3,))</f>
        <v>0</v>
      </c>
      <c r="BI28" s="17">
        <f>IF(ISERROR(VLOOKUP(CONCATENATE(BI$3,$A28),[3]Sheet4!$B$2:$E$1085,3,)=TRUE),0,VLOOKUP(CONCATENATE(BI$3,$A28),[3]Sheet4!$B$2:$E$1085,3,))</f>
        <v>0</v>
      </c>
      <c r="BJ28" s="17">
        <f>IF(ISERROR(VLOOKUP(CONCATENATE(BJ$3,$A28),[3]Sheet4!$B$2:$E$1085,3,)=TRUE),0,VLOOKUP(CONCATENATE(BJ$3,$A28),[3]Sheet4!$B$2:$E$1085,3,))</f>
        <v>0</v>
      </c>
      <c r="BK28" s="17">
        <f>IF(ISERROR(VLOOKUP(CONCATENATE(BK$3,$A28),[3]Sheet4!$B$2:$E$1085,3,)=TRUE),0,VLOOKUP(CONCATENATE(BK$3,$A28),[3]Sheet4!$B$2:$E$1085,3,))</f>
        <v>0</v>
      </c>
      <c r="BL28" s="17">
        <f>IF(ISERROR(VLOOKUP(CONCATENATE(BL$3,$A28),[3]Sheet4!$B$2:$E$1085,3,)=TRUE),0,VLOOKUP(CONCATENATE(BL$3,$A28),[3]Sheet4!$B$2:$E$1085,3,))</f>
        <v>0</v>
      </c>
      <c r="BM28" s="17">
        <f>IF(ISERROR(VLOOKUP(CONCATENATE(BM$3,$A28),[3]Sheet4!$B$2:$E$1085,3,)=TRUE),0,VLOOKUP(CONCATENATE(BM$3,$A28),[3]Sheet4!$B$2:$E$1085,3,))</f>
        <v>0</v>
      </c>
      <c r="BN28" s="17">
        <f>IF(ISERROR(VLOOKUP(CONCATENATE(BN$3,$A28),[3]Sheet4!$B$2:$E$1085,3,)=TRUE),0,VLOOKUP(CONCATENATE(BN$3,$A28),[3]Sheet4!$B$2:$E$1085,3,))</f>
        <v>0</v>
      </c>
      <c r="BO28" s="17">
        <f>IF(ISERROR(VLOOKUP(CONCATENATE(BO$3,$A28),[3]Sheet4!$B$2:$E$1085,3,)=TRUE),0,VLOOKUP(CONCATENATE(BO$3,$A28),[3]Sheet4!$B$2:$E$1085,3,))</f>
        <v>0</v>
      </c>
      <c r="BP28" s="17">
        <f>IF(ISERROR(VLOOKUP(CONCATENATE(BP$3,$A28),[3]Sheet4!$B$2:$E$1085,3,)=TRUE),0,VLOOKUP(CONCATENATE(BP$3,$A28),[3]Sheet4!$B$2:$E$1085,3,))</f>
        <v>0</v>
      </c>
      <c r="BQ28" s="17">
        <f>IF(ISERROR(VLOOKUP(CONCATENATE(BQ$3,$A28),[3]Sheet4!$B$2:$E$1085,3,)=TRUE),0,VLOOKUP(CONCATENATE(BQ$3,$A28),[3]Sheet4!$B$2:$E$1085,3,))</f>
        <v>0</v>
      </c>
      <c r="BR28" s="17">
        <f>IF(ISERROR(VLOOKUP(CONCATENATE(BR$3,$A28),[3]Sheet4!$B$2:$E$1085,3,)=TRUE),0,VLOOKUP(CONCATENATE(BR$3,$A28),[3]Sheet4!$B$2:$E$1085,3,))</f>
        <v>0</v>
      </c>
      <c r="BS28" s="17">
        <f>IF(ISERROR(VLOOKUP(CONCATENATE(BS$3,$A28),[3]Sheet4!$B$2:$E$1085,3,)=TRUE),0,VLOOKUP(CONCATENATE(BS$3,$A28),[3]Sheet4!$B$2:$E$1085,3,))</f>
        <v>0</v>
      </c>
      <c r="BT28" s="17">
        <f>IF(ISERROR(VLOOKUP(CONCATENATE(BT$3,$A28),[3]Sheet4!$B$2:$E$1085,3,)=TRUE),0,VLOOKUP(CONCATENATE(BT$3,$A28),[3]Sheet4!$B$2:$E$1085,3,))</f>
        <v>0</v>
      </c>
      <c r="BU28" s="17">
        <f>IF(ISERROR(VLOOKUP(CONCATENATE(BU$3,$A28),[3]Sheet4!$B$2:$E$1085,3,)=TRUE),0,VLOOKUP(CONCATENATE(BU$3,$A28),[3]Sheet4!$B$2:$E$1085,3,))</f>
        <v>0</v>
      </c>
      <c r="BV28" s="17">
        <f>IF(ISERROR(VLOOKUP(CONCATENATE(BV$3,$A28),[3]Sheet4!$B$2:$E$1085,3,)=TRUE),0,VLOOKUP(CONCATENATE(BV$3,$A28),[3]Sheet4!$B$2:$E$1085,3,))</f>
        <v>0</v>
      </c>
      <c r="BW28" s="17">
        <f>IF(ISERROR(VLOOKUP(CONCATENATE(BW$3,$A28),[3]Sheet4!$B$2:$E$1085,3,)=TRUE),0,VLOOKUP(CONCATENATE(BW$3,$A28),[3]Sheet4!$B$2:$E$1085,3,))</f>
        <v>0</v>
      </c>
      <c r="BX28" s="17">
        <f>IF(ISERROR(VLOOKUP(CONCATENATE(BX$3,$A28),[3]Sheet4!$B$2:$E$1085,3,)=TRUE),0,VLOOKUP(CONCATENATE(BX$3,$A28),[3]Sheet4!$B$2:$E$1085,3,))</f>
        <v>0</v>
      </c>
      <c r="BY28" s="17">
        <f>IF(ISERROR(VLOOKUP(CONCATENATE(BY$3,$A28),[3]Sheet4!$B$2:$E$1085,3,)=TRUE),0,VLOOKUP(CONCATENATE(BY$3,$A28),[3]Sheet4!$B$2:$E$1085,3,))</f>
        <v>0</v>
      </c>
      <c r="BZ28" s="17">
        <f>IF(ISERROR(VLOOKUP(CONCATENATE(BZ$3,$A28),[3]Sheet4!$B$2:$E$1085,3,)=TRUE),0,VLOOKUP(CONCATENATE(BZ$3,$A28),[3]Sheet4!$B$2:$E$1085,3,))</f>
        <v>0</v>
      </c>
      <c r="CA28" s="17">
        <f>IF(ISERROR(VLOOKUP(CONCATENATE(CA$3,$A28),[3]Sheet4!$B$2:$E$1085,3,)=TRUE),0,VLOOKUP(CONCATENATE(CA$3,$A28),[3]Sheet4!$B$2:$E$1085,3,))</f>
        <v>0</v>
      </c>
      <c r="CB28" s="17">
        <f>IF(ISERROR(VLOOKUP(CONCATENATE(CB$3,$A28),[3]Sheet4!$B$2:$E$1085,3,)=TRUE),0,VLOOKUP(CONCATENATE(CB$3,$A28),[3]Sheet4!$B$2:$E$1085,3,))</f>
        <v>0</v>
      </c>
      <c r="CC28" s="17">
        <f>IF(ISERROR(VLOOKUP(CONCATENATE(CC$3,$A28),[3]Sheet4!$B$2:$E$1085,3,)=TRUE),0,VLOOKUP(CONCATENATE(CC$3,$A28),[3]Sheet4!$B$2:$E$1085,3,))</f>
        <v>0</v>
      </c>
      <c r="CD28" s="17">
        <f>IF(ISERROR(VLOOKUP(CONCATENATE(CD$3,$A28),[3]Sheet4!$B$2:$E$1085,3,)=TRUE),0,VLOOKUP(CONCATENATE(CD$3,$A28),[3]Sheet4!$B$2:$E$1085,3,))</f>
        <v>0</v>
      </c>
      <c r="CE28" s="17">
        <f>IF(ISERROR(VLOOKUP(CONCATENATE(CE$3,$A28),[3]Sheet4!$B$2:$E$1085,3,)=TRUE),0,VLOOKUP(CONCATENATE(CE$3,$A28),[3]Sheet4!$B$2:$E$1085,3,))</f>
        <v>0</v>
      </c>
      <c r="CF28" s="17">
        <f>IF(ISERROR(VLOOKUP(CONCATENATE(CF$3,$A28),[3]Sheet4!$B$2:$E$1085,3,)=TRUE),0,VLOOKUP(CONCATENATE(CF$3,$A28),[3]Sheet4!$B$2:$E$1085,3,))</f>
        <v>0</v>
      </c>
      <c r="CG28" s="17">
        <f>IF(ISERROR(VLOOKUP(CONCATENATE(CG$3,$A28),[3]Sheet4!$B$2:$E$1085,3,)=TRUE),0,VLOOKUP(CONCATENATE(CG$3,$A28),[3]Sheet4!$B$2:$E$1085,3,))</f>
        <v>0</v>
      </c>
      <c r="CH28" s="17">
        <f>IF(ISERROR(VLOOKUP(CONCATENATE(CH$3,$A28),[3]Sheet4!$B$2:$E$1085,3,)=TRUE),0,VLOOKUP(CONCATENATE(CH$3,$A28),[3]Sheet4!$B$2:$E$1085,3,))</f>
        <v>0</v>
      </c>
      <c r="CI28" s="17">
        <f>IF(ISERROR(VLOOKUP(CONCATENATE(CI$3,$A28),[3]Sheet4!$B$2:$E$1085,3,)=TRUE),0,VLOOKUP(CONCATENATE(CI$3,$A28),[3]Sheet4!$B$2:$E$1085,3,))</f>
        <v>0</v>
      </c>
      <c r="CJ28" s="17">
        <f>IF(ISERROR(VLOOKUP(CONCATENATE(CJ$3,$A28),[3]Sheet4!$B$2:$E$1085,3,)=TRUE),0,VLOOKUP(CONCATENATE(CJ$3,$A28),[3]Sheet4!$B$2:$E$1085,3,))</f>
        <v>0</v>
      </c>
      <c r="CK28" s="17">
        <f>IF(ISERROR(VLOOKUP(CONCATENATE(CK$3,$A28),[3]Sheet4!$B$2:$E$1085,3,)=TRUE),0,VLOOKUP(CONCATENATE(CK$3,$A28),[3]Sheet4!$B$2:$E$1085,3,))</f>
        <v>0</v>
      </c>
      <c r="CL28" s="17">
        <f>IF(ISERROR(VLOOKUP(CONCATENATE(CL$3,$A28),[3]Sheet4!$B$2:$E$1085,3,)=TRUE),0,VLOOKUP(CONCATENATE(CL$3,$A28),[3]Sheet4!$B$2:$E$1085,3,))</f>
        <v>0</v>
      </c>
      <c r="CM28" s="17">
        <f>IF(ISERROR(VLOOKUP(CONCATENATE(CM$3,$A28),[3]Sheet4!$B$2:$E$1085,3,)=TRUE),0,VLOOKUP(CONCATENATE(CM$3,$A28),[3]Sheet4!$B$2:$E$1085,3,))</f>
        <v>0</v>
      </c>
      <c r="CN28" s="17">
        <f>IF(ISERROR(VLOOKUP(CONCATENATE(CN$3,$A28),[3]Sheet4!$B$2:$E$1085,3,)=TRUE),0,VLOOKUP(CONCATENATE(CN$3,$A28),[3]Sheet4!$B$2:$E$1085,3,))</f>
        <v>0</v>
      </c>
      <c r="CO28" s="17">
        <f>IF(ISERROR(VLOOKUP(CONCATENATE(CO$3,$A28),[3]Sheet4!$B$2:$E$1085,3,)=TRUE),0,VLOOKUP(CONCATENATE(CO$3,$A28),[3]Sheet4!$B$2:$E$1085,3,))</f>
        <v>0</v>
      </c>
      <c r="CP28" s="17">
        <f>IF(ISERROR(VLOOKUP(CONCATENATE(CP$3,$A28),[3]Sheet4!$B$2:$E$1085,3,)=TRUE),0,VLOOKUP(CONCATENATE(CP$3,$A28),[3]Sheet4!$B$2:$E$1085,3,))</f>
        <v>0</v>
      </c>
      <c r="CQ28" s="17">
        <f>IF(ISERROR(VLOOKUP(CONCATENATE(CQ$3,$A28),[3]Sheet4!$B$2:$E$1085,3,)=TRUE),0,VLOOKUP(CONCATENATE(CQ$3,$A28),[3]Sheet4!$B$2:$E$1085,3,))</f>
        <v>0</v>
      </c>
      <c r="CR28" s="17">
        <f>IF(ISERROR(VLOOKUP(CONCATENATE(CR$3,$A28),[3]Sheet4!$B$2:$E$1085,3,)=TRUE),0,VLOOKUP(CONCATENATE(CR$3,$A28),[3]Sheet4!$B$2:$E$1085,3,))</f>
        <v>0</v>
      </c>
      <c r="CS28" s="17">
        <f>IF(ISERROR(VLOOKUP(CONCATENATE(CS$3,$A28),[3]Sheet4!$B$2:$E$1085,3,)=TRUE),0,VLOOKUP(CONCATENATE(CS$3,$A28),[3]Sheet4!$B$2:$E$1085,3,))</f>
        <v>0</v>
      </c>
      <c r="CT28" s="17">
        <f>IF(ISERROR(VLOOKUP(CONCATENATE(CT$3,$A28),[3]Sheet4!$B$2:$E$1085,3,)=TRUE),0,VLOOKUP(CONCATENATE(CT$3,$A28),[3]Sheet4!$B$2:$E$1085,3,))</f>
        <v>0</v>
      </c>
      <c r="CU28" s="17">
        <f>IF(ISERROR(VLOOKUP(CONCATENATE(CU$3,$A28),[3]Sheet4!$B$2:$E$1085,3,)=TRUE),0,VLOOKUP(CONCATENATE(CU$3,$A28),[3]Sheet4!$B$2:$E$1085,3,))</f>
        <v>0</v>
      </c>
      <c r="CV28" s="17">
        <f>IF(ISERROR(VLOOKUP(CONCATENATE(CV$3,$A28),[3]Sheet4!$B$2:$E$1085,3,)=TRUE),0,VLOOKUP(CONCATENATE(CV$3,$A28),[3]Sheet4!$B$2:$E$1085,3,))</f>
        <v>0</v>
      </c>
      <c r="CW28" s="17">
        <f>IF(ISERROR(VLOOKUP(CONCATENATE(CW$3,$A28),[3]Sheet4!$B$2:$E$1085,3,)=TRUE),0,VLOOKUP(CONCATENATE(CW$3,$A28),[3]Sheet4!$B$2:$E$1085,3,))</f>
        <v>0</v>
      </c>
      <c r="CX28" s="17">
        <f>IF(ISERROR(VLOOKUP(CONCATENATE(CX$3,$A28),[3]Sheet4!$B$2:$E$1085,3,)=TRUE),0,VLOOKUP(CONCATENATE(CX$3,$A28),[3]Sheet4!$B$2:$E$1085,3,))</f>
        <v>0</v>
      </c>
      <c r="CY28" s="17">
        <f>IF(ISERROR(VLOOKUP(CONCATENATE(CY$3,$A28),[3]Sheet4!$B$2:$E$1085,3,)=TRUE),0,VLOOKUP(CONCATENATE(CY$3,$A28),[3]Sheet4!$B$2:$E$1085,3,))</f>
        <v>0</v>
      </c>
      <c r="CZ28" s="17">
        <f>IF(ISERROR(VLOOKUP(CONCATENATE(CZ$3,$A28),[3]Sheet4!$B$2:$E$1085,3,)=TRUE),0,VLOOKUP(CONCATENATE(CZ$3,$A28),[3]Sheet4!$B$2:$E$1085,3,))</f>
        <v>0</v>
      </c>
      <c r="DA28" s="17">
        <f>IF(ISERROR(VLOOKUP(CONCATENATE(DA$3,$A28),[3]Sheet4!$B$2:$E$1085,3,)=TRUE),0,VLOOKUP(CONCATENATE(DA$3,$A28),[3]Sheet4!$B$2:$E$1085,3,))</f>
        <v>0</v>
      </c>
    </row>
    <row r="29" spans="1:105">
      <c r="A29" s="3">
        <v>1039990</v>
      </c>
      <c r="B29" s="3" t="s">
        <v>21</v>
      </c>
      <c r="C29" s="14">
        <v>40779565</v>
      </c>
      <c r="D29" s="14">
        <v>46578274</v>
      </c>
      <c r="E29" s="272">
        <f>SUM(E25:E28)</f>
        <v>46578274</v>
      </c>
      <c r="F29" s="14">
        <f>SUM(F25:F28)</f>
        <v>0</v>
      </c>
      <c r="G29" s="14">
        <f t="shared" ref="G29:H29" si="30">SUM(G25:G28)</f>
        <v>49046922.522</v>
      </c>
      <c r="H29" s="14">
        <f t="shared" si="30"/>
        <v>51744503.260710008</v>
      </c>
      <c r="I29" s="21">
        <f t="shared" ref="I29:P29" si="31">SUM(I25:I28)</f>
        <v>1580212</v>
      </c>
      <c r="J29" s="21">
        <f t="shared" si="31"/>
        <v>1345506</v>
      </c>
      <c r="K29" s="21">
        <f t="shared" si="31"/>
        <v>1852809</v>
      </c>
      <c r="L29" s="21">
        <f t="shared" si="31"/>
        <v>10947640</v>
      </c>
      <c r="M29" s="21">
        <f t="shared" si="31"/>
        <v>10708066</v>
      </c>
      <c r="N29" s="21">
        <f t="shared" ref="N29" si="32">SUM(N25:N28)</f>
        <v>3547346</v>
      </c>
      <c r="O29" s="21">
        <f t="shared" si="31"/>
        <v>3170494</v>
      </c>
      <c r="P29" s="21">
        <f t="shared" si="31"/>
        <v>13426201</v>
      </c>
      <c r="Q29" s="9">
        <f>SUM(Q25:Q28)</f>
        <v>620725</v>
      </c>
      <c r="R29" s="9">
        <f t="shared" ref="R29:CM29" si="33">SUM(R25:R28)</f>
        <v>464793</v>
      </c>
      <c r="S29" s="9">
        <f t="shared" si="33"/>
        <v>0</v>
      </c>
      <c r="T29" s="9">
        <f t="shared" si="33"/>
        <v>11797</v>
      </c>
      <c r="U29" s="9">
        <f t="shared" si="33"/>
        <v>0</v>
      </c>
      <c r="V29" s="9">
        <f t="shared" si="33"/>
        <v>17096</v>
      </c>
      <c r="W29" s="9">
        <f t="shared" si="33"/>
        <v>0</v>
      </c>
      <c r="X29" s="9">
        <f t="shared" si="33"/>
        <v>30980</v>
      </c>
      <c r="Y29" s="9">
        <f t="shared" si="33"/>
        <v>17096</v>
      </c>
      <c r="Z29" s="9">
        <f t="shared" si="33"/>
        <v>0</v>
      </c>
      <c r="AA29" s="9">
        <f t="shared" si="33"/>
        <v>0</v>
      </c>
      <c r="AB29" s="9">
        <f t="shared" si="33"/>
        <v>17096</v>
      </c>
      <c r="AC29" s="9">
        <f t="shared" si="33"/>
        <v>400629</v>
      </c>
      <c r="AD29" s="9">
        <f t="shared" si="33"/>
        <v>0</v>
      </c>
      <c r="AE29" s="9">
        <f t="shared" si="33"/>
        <v>994499</v>
      </c>
      <c r="AF29" s="9">
        <f t="shared" si="33"/>
        <v>0</v>
      </c>
      <c r="AG29" s="9">
        <f t="shared" si="33"/>
        <v>104873</v>
      </c>
      <c r="AH29" s="9">
        <f t="shared" si="33"/>
        <v>85198</v>
      </c>
      <c r="AI29" s="9">
        <f t="shared" si="33"/>
        <v>88411</v>
      </c>
      <c r="AJ29" s="9">
        <f t="shared" si="33"/>
        <v>72525</v>
      </c>
      <c r="AK29" s="9">
        <f t="shared" si="33"/>
        <v>220535</v>
      </c>
      <c r="AL29" s="9">
        <f t="shared" si="33"/>
        <v>1165933</v>
      </c>
      <c r="AM29" s="9">
        <f t="shared" si="33"/>
        <v>466341</v>
      </c>
      <c r="AN29" s="9">
        <f t="shared" si="33"/>
        <v>289903</v>
      </c>
      <c r="AO29" s="9">
        <f t="shared" si="33"/>
        <v>1067352</v>
      </c>
      <c r="AP29" s="9">
        <f t="shared" si="33"/>
        <v>283610</v>
      </c>
      <c r="AQ29" s="9">
        <f t="shared" si="33"/>
        <v>225906</v>
      </c>
      <c r="AR29" s="9">
        <f t="shared" si="33"/>
        <v>177672</v>
      </c>
      <c r="AS29" s="9">
        <f t="shared" si="33"/>
        <v>901760</v>
      </c>
      <c r="AT29" s="9">
        <f t="shared" si="33"/>
        <v>3821338</v>
      </c>
      <c r="AU29" s="9">
        <f t="shared" si="33"/>
        <v>0</v>
      </c>
      <c r="AV29" s="9">
        <f t="shared" si="33"/>
        <v>0</v>
      </c>
      <c r="AW29" s="9">
        <f t="shared" si="33"/>
        <v>757327</v>
      </c>
      <c r="AX29" s="9">
        <f t="shared" ref="AX29" si="34">SUM(AX25:AX28)</f>
        <v>0</v>
      </c>
      <c r="AY29" s="9">
        <f t="shared" si="33"/>
        <v>276613</v>
      </c>
      <c r="AZ29" s="9">
        <f t="shared" si="33"/>
        <v>552541</v>
      </c>
      <c r="BA29" s="9">
        <f t="shared" si="33"/>
        <v>0</v>
      </c>
      <c r="BB29" s="9">
        <f t="shared" si="33"/>
        <v>0</v>
      </c>
      <c r="BC29" s="9">
        <f t="shared" si="33"/>
        <v>0</v>
      </c>
      <c r="BD29" s="9">
        <f t="shared" si="33"/>
        <v>0</v>
      </c>
      <c r="BE29" s="9">
        <f t="shared" si="33"/>
        <v>0</v>
      </c>
      <c r="BF29" s="9">
        <f t="shared" si="33"/>
        <v>0</v>
      </c>
      <c r="BG29" s="9">
        <f t="shared" ref="BG29" si="35">SUM(BG25:BG28)</f>
        <v>229753</v>
      </c>
      <c r="BH29" s="9">
        <f t="shared" si="33"/>
        <v>0</v>
      </c>
      <c r="BI29" s="9">
        <f t="shared" si="33"/>
        <v>1130833</v>
      </c>
      <c r="BJ29" s="9">
        <f t="shared" si="33"/>
        <v>0</v>
      </c>
      <c r="BK29" s="9">
        <f t="shared" si="33"/>
        <v>1020653</v>
      </c>
      <c r="BL29" s="9">
        <f t="shared" si="33"/>
        <v>212379</v>
      </c>
      <c r="BM29" s="9">
        <f t="shared" si="33"/>
        <v>114478</v>
      </c>
      <c r="BN29" s="9">
        <f t="shared" si="33"/>
        <v>0</v>
      </c>
      <c r="BO29" s="9">
        <f t="shared" si="33"/>
        <v>396511</v>
      </c>
      <c r="BP29" s="9">
        <f t="shared" si="33"/>
        <v>0</v>
      </c>
      <c r="BQ29" s="9">
        <f t="shared" ref="BQ29" si="36">SUM(BQ25:BQ28)</f>
        <v>263583</v>
      </c>
      <c r="BR29" s="9">
        <f t="shared" si="33"/>
        <v>102351</v>
      </c>
      <c r="BS29" s="9">
        <f t="shared" si="33"/>
        <v>78113</v>
      </c>
      <c r="BT29" s="9">
        <f t="shared" si="33"/>
        <v>270361</v>
      </c>
      <c r="BU29" s="9">
        <f t="shared" si="33"/>
        <v>117069</v>
      </c>
      <c r="BV29" s="9">
        <f t="shared" si="33"/>
        <v>173415</v>
      </c>
      <c r="BW29" s="9">
        <f t="shared" si="33"/>
        <v>2497611</v>
      </c>
      <c r="BX29" s="9">
        <f t="shared" si="33"/>
        <v>2154253</v>
      </c>
      <c r="BY29" s="9">
        <f t="shared" si="33"/>
        <v>2246785</v>
      </c>
      <c r="BZ29" s="9">
        <f t="shared" si="33"/>
        <v>1256293</v>
      </c>
      <c r="CA29" s="9">
        <f t="shared" si="33"/>
        <v>1037243</v>
      </c>
      <c r="CB29" s="9">
        <f t="shared" ref="CB29:CH29" si="37">SUM(CB25:CB28)</f>
        <v>325090</v>
      </c>
      <c r="CC29" s="9">
        <f t="shared" si="37"/>
        <v>1592957</v>
      </c>
      <c r="CD29" s="9">
        <f t="shared" si="37"/>
        <v>241948</v>
      </c>
      <c r="CE29" s="9">
        <f t="shared" si="37"/>
        <v>0</v>
      </c>
      <c r="CF29" s="9">
        <f t="shared" si="37"/>
        <v>288721</v>
      </c>
      <c r="CG29" s="9">
        <f t="shared" si="37"/>
        <v>1098630</v>
      </c>
      <c r="CH29" s="9">
        <f t="shared" si="37"/>
        <v>0</v>
      </c>
      <c r="CI29" s="9">
        <f t="shared" si="33"/>
        <v>175091</v>
      </c>
      <c r="CJ29" s="9">
        <f t="shared" si="33"/>
        <v>297087</v>
      </c>
      <c r="CK29" s="9">
        <f t="shared" si="33"/>
        <v>94786</v>
      </c>
      <c r="CL29" s="9">
        <f t="shared" si="33"/>
        <v>425651</v>
      </c>
      <c r="CM29" s="9">
        <f t="shared" si="33"/>
        <v>638399</v>
      </c>
      <c r="CN29" s="9">
        <f t="shared" ref="CN29:DA29" si="38">SUM(CN25:CN28)</f>
        <v>151338</v>
      </c>
      <c r="CO29" s="9">
        <f t="shared" si="38"/>
        <v>590224</v>
      </c>
      <c r="CP29" s="9">
        <f t="shared" si="38"/>
        <v>241841</v>
      </c>
      <c r="CQ29" s="9">
        <f t="shared" si="38"/>
        <v>332944</v>
      </c>
      <c r="CR29" s="9">
        <f t="shared" si="38"/>
        <v>223133</v>
      </c>
      <c r="CS29" s="9">
        <f t="shared" ref="CS29" si="39">SUM(CS25:CS28)</f>
        <v>0</v>
      </c>
      <c r="CT29" s="9">
        <f t="shared" si="38"/>
        <v>302749</v>
      </c>
      <c r="CU29" s="9">
        <f t="shared" si="38"/>
        <v>244821</v>
      </c>
      <c r="CV29" s="9">
        <f t="shared" si="38"/>
        <v>17104</v>
      </c>
      <c r="CW29" s="9">
        <f t="shared" si="38"/>
        <v>704964</v>
      </c>
      <c r="CX29" s="9">
        <f t="shared" si="38"/>
        <v>10642719</v>
      </c>
      <c r="CY29" s="9">
        <f t="shared" si="38"/>
        <v>110221</v>
      </c>
      <c r="CZ29" s="9">
        <f t="shared" si="38"/>
        <v>246524</v>
      </c>
      <c r="DA29" s="9">
        <f t="shared" si="38"/>
        <v>1157099</v>
      </c>
    </row>
    <row r="30" spans="1:105">
      <c r="A30" s="1"/>
      <c r="B30" s="1"/>
      <c r="C30" s="12"/>
      <c r="D30" s="12"/>
      <c r="I30" s="25"/>
      <c r="J30" s="25"/>
      <c r="K30" s="25"/>
      <c r="L30" s="25"/>
      <c r="M30" s="25"/>
      <c r="N30" s="25"/>
      <c r="O30" s="25"/>
      <c r="P30" s="25"/>
    </row>
    <row r="31" spans="1:105">
      <c r="A31" s="1">
        <v>1040000</v>
      </c>
      <c r="B31" s="1" t="s">
        <v>22</v>
      </c>
      <c r="C31" s="12"/>
      <c r="D31" s="12"/>
      <c r="I31" s="25"/>
      <c r="J31" s="25"/>
      <c r="K31" s="25"/>
      <c r="L31" s="25"/>
      <c r="M31" s="25"/>
      <c r="N31" s="25"/>
      <c r="O31" s="25"/>
      <c r="P31" s="25"/>
    </row>
    <row r="32" spans="1:105">
      <c r="A32" s="131">
        <v>1040001</v>
      </c>
      <c r="B32" s="131" t="s">
        <v>23</v>
      </c>
      <c r="C32" s="132">
        <v>5083378</v>
      </c>
      <c r="D32" s="21">
        <v>5241521</v>
      </c>
      <c r="E32" s="132">
        <f t="shared" ref="E32:E39" si="40">SUM(Q32:DA32)</f>
        <v>5241521</v>
      </c>
      <c r="F32" s="21">
        <f t="shared" ref="F32:F39" si="41">SUM(E32-D32)</f>
        <v>0</v>
      </c>
      <c r="G32" s="21">
        <f t="shared" ref="G32:G39" si="42">SUM(E32*5.3%)+E32</f>
        <v>5519321.6129999999</v>
      </c>
      <c r="H32" s="21">
        <f t="shared" ref="H32:H39" si="43">SUM(G32*5.5%)+G32</f>
        <v>5822884.3017149996</v>
      </c>
      <c r="I32" s="17">
        <f t="shared" ref="I32:I39" si="44">SUM(Q32:AD32)</f>
        <v>5241521</v>
      </c>
      <c r="J32" s="17">
        <f t="shared" ref="J32:J39" si="45">SUM(AE32:AJ32)</f>
        <v>0</v>
      </c>
      <c r="K32" s="17">
        <f t="shared" ref="K32:K39" si="46">SUM(AK32:AM32)</f>
        <v>0</v>
      </c>
      <c r="L32" s="17">
        <f t="shared" ref="L32:L39" si="47">SUM(AN32:BL32)</f>
        <v>0</v>
      </c>
      <c r="M32" s="17">
        <f t="shared" ref="M32:M39" si="48">SUM(BM32:CA32)</f>
        <v>0</v>
      </c>
      <c r="N32" s="17">
        <f t="shared" ref="N32:N39" si="49">SUM(CB32:CH32)</f>
        <v>0</v>
      </c>
      <c r="O32" s="17">
        <f t="shared" ref="O32:O39" si="50">SUM(CI32:CR32)</f>
        <v>0</v>
      </c>
      <c r="P32" s="17">
        <f t="shared" ref="P32:P39" si="51">SUM(CS32:DA32)</f>
        <v>0</v>
      </c>
      <c r="Q32" s="17">
        <f>IF(ISERROR(VLOOKUP(CONCATENATE(Q$3,$A32),[3]Sheet4!$B$2:$E$1085,3,)=TRUE),0,VLOOKUP(CONCATENATE(Q$3,$A32),[3]Sheet4!$B$2:$E$1085,3,))</f>
        <v>470344</v>
      </c>
      <c r="R32" s="17">
        <f>IF(ISERROR(VLOOKUP(CONCATENATE(R$3,$A32),[3]Sheet4!$B$2:$E$1085,3,)=TRUE),0,VLOOKUP(CONCATENATE(R$3,$A32),[3]Sheet4!$B$2:$E$1085,3,))</f>
        <v>373301</v>
      </c>
      <c r="S32" s="17">
        <f>IF(ISERROR(VLOOKUP(CONCATENATE(S$3,$A32),[3]Sheet4!$B$2:$E$1085,3,)=TRUE),0,VLOOKUP(CONCATENATE(S$3,$A32),[3]Sheet4!$B$2:$E$1085,3,))</f>
        <v>0</v>
      </c>
      <c r="T32" s="17">
        <f>IF(ISERROR(VLOOKUP(CONCATENATE(T$3,$A32),[3]Sheet4!$B$2:$E$1085,3,)=TRUE),0,VLOOKUP(CONCATENATE(T$3,$A32),[3]Sheet4!$B$2:$E$1085,3,))</f>
        <v>353650</v>
      </c>
      <c r="U32" s="17">
        <f>IF(ISERROR(VLOOKUP(CONCATENATE(U$3,$A32),[3]Sheet4!$B$2:$E$1085,3,)=TRUE),0,VLOOKUP(CONCATENATE(U$3,$A32),[3]Sheet4!$B$2:$E$1085,3,))</f>
        <v>363907</v>
      </c>
      <c r="V32" s="17">
        <f>IF(ISERROR(VLOOKUP(CONCATENATE(V$3,$A32),[3]Sheet4!$B$2:$E$1085,3,)=TRUE),0,VLOOKUP(CONCATENATE(V$3,$A32),[3]Sheet4!$B$2:$E$1085,3,))</f>
        <v>219317</v>
      </c>
      <c r="W32" s="17">
        <f>IF(ISERROR(VLOOKUP(CONCATENATE(W$3,$A32),[3]Sheet4!$B$2:$E$1085,3,)=TRUE),0,VLOOKUP(CONCATENATE(W$3,$A32),[3]Sheet4!$B$2:$E$1085,3,))</f>
        <v>363907</v>
      </c>
      <c r="X32" s="17">
        <f>IF(ISERROR(VLOOKUP(CONCATENATE(X$3,$A32),[3]Sheet4!$B$2:$E$1085,3,)=TRUE),0,VLOOKUP(CONCATENATE(X$3,$A32),[3]Sheet4!$B$2:$E$1085,3,))</f>
        <v>304065</v>
      </c>
      <c r="Y32" s="17">
        <f>IF(ISERROR(VLOOKUP(CONCATENATE(Y$3,$A32),[3]Sheet4!$B$2:$E$1085,3,)=TRUE),0,VLOOKUP(CONCATENATE(Y$3,$A32),[3]Sheet4!$B$2:$E$1085,3,))</f>
        <v>349041</v>
      </c>
      <c r="Z32" s="17">
        <f>IF(ISERROR(VLOOKUP(CONCATENATE(Z$3,$A32),[3]Sheet4!$B$2:$E$1085,3,)=TRUE),0,VLOOKUP(CONCATENATE(Z$3,$A32),[3]Sheet4!$B$2:$E$1085,3,))</f>
        <v>363907</v>
      </c>
      <c r="AA32" s="17">
        <f>IF(ISERROR(VLOOKUP(CONCATENATE(AA$3,$A32),[3]Sheet4!$B$2:$E$1085,3,)=TRUE),0,VLOOKUP(CONCATENATE(AA$3,$A32),[3]Sheet4!$B$2:$E$1085,3,))</f>
        <v>234183</v>
      </c>
      <c r="AB32" s="17">
        <f>IF(ISERROR(VLOOKUP(CONCATENATE(AB$3,$A32),[3]Sheet4!$B$2:$E$1085,3,)=TRUE),0,VLOOKUP(CONCATENATE(AB$3,$A32),[3]Sheet4!$B$2:$E$1085,3,))</f>
        <v>1496858</v>
      </c>
      <c r="AC32" s="17">
        <f>IF(ISERROR(VLOOKUP(CONCATENATE(AC$3,$A32),[3]Sheet4!$B$2:$E$1085,3,)=TRUE),0,VLOOKUP(CONCATENATE(AC$3,$A32),[3]Sheet4!$B$2:$E$1085,3,))</f>
        <v>349041</v>
      </c>
      <c r="AD32" s="17">
        <f>IF(ISERROR(VLOOKUP(CONCATENATE(AD$3,$A32),[3]Sheet4!$B$2:$E$1085,3,)=TRUE),0,VLOOKUP(CONCATENATE(AD$3,$A32),[3]Sheet4!$B$2:$E$1085,3,))</f>
        <v>0</v>
      </c>
      <c r="AE32" s="17">
        <f>IF(ISERROR(VLOOKUP(CONCATENATE(AE$3,$A32),[3]Sheet4!$B$2:$E$1085,3,)=TRUE),0,VLOOKUP(CONCATENATE(AE$3,$A32),[3]Sheet4!$B$2:$E$1085,3,))</f>
        <v>0</v>
      </c>
      <c r="AF32" s="17">
        <f>IF(ISERROR(VLOOKUP(CONCATENATE(AF$3,$A32),[3]Sheet4!$B$2:$E$1085,3,)=TRUE),0,VLOOKUP(CONCATENATE(AF$3,$A32),[3]Sheet4!$B$2:$E$1085,3,))</f>
        <v>0</v>
      </c>
      <c r="AG32" s="17">
        <f>IF(ISERROR(VLOOKUP(CONCATENATE(AG$3,$A32),[3]Sheet4!$B$2:$E$1085,3,)=TRUE),0,VLOOKUP(CONCATENATE(AG$3,$A32),[3]Sheet4!$B$2:$E$1085,3,))</f>
        <v>0</v>
      </c>
      <c r="AH32" s="17">
        <f>IF(ISERROR(VLOOKUP(CONCATENATE(AH$3,$A32),[3]Sheet4!$B$2:$E$1085,3,)=TRUE),0,VLOOKUP(CONCATENATE(AH$3,$A32),[3]Sheet4!$B$2:$E$1085,3,))</f>
        <v>0</v>
      </c>
      <c r="AI32" s="17">
        <f>IF(ISERROR(VLOOKUP(CONCATENATE(AI$3,$A32),[3]Sheet4!$B$2:$E$1085,3,)=TRUE),0,VLOOKUP(CONCATENATE(AI$3,$A32),[3]Sheet4!$B$2:$E$1085,3,))</f>
        <v>0</v>
      </c>
      <c r="AJ32" s="17">
        <f>IF(ISERROR(VLOOKUP(CONCATENATE(AJ$3,$A32),[3]Sheet4!$B$2:$E$1085,3,)=TRUE),0,VLOOKUP(CONCATENATE(AJ$3,$A32),[3]Sheet4!$B$2:$E$1085,3,))</f>
        <v>0</v>
      </c>
      <c r="AK32" s="17">
        <f>IF(ISERROR(VLOOKUP(CONCATENATE(AK$3,$A32),[3]Sheet4!$B$2:$E$1085,3,)=TRUE),0,VLOOKUP(CONCATENATE(AK$3,$A32),[3]Sheet4!$B$2:$E$1085,3,))</f>
        <v>0</v>
      </c>
      <c r="AL32" s="17">
        <f>IF(ISERROR(VLOOKUP(CONCATENATE(AL$3,$A32),[3]Sheet4!$B$2:$E$1085,3,)=TRUE),0,VLOOKUP(CONCATENATE(AL$3,$A32),[3]Sheet4!$B$2:$E$1085,3,))</f>
        <v>0</v>
      </c>
      <c r="AM32" s="17">
        <f>IF(ISERROR(VLOOKUP(CONCATENATE(AM$3,$A32),[3]Sheet4!$B$2:$E$1085,3,)=TRUE),0,VLOOKUP(CONCATENATE(AM$3,$A32),[3]Sheet4!$B$2:$E$1085,3,))</f>
        <v>0</v>
      </c>
      <c r="AN32" s="17">
        <f>IF(ISERROR(VLOOKUP(CONCATENATE(AN$3,$A32),[3]Sheet4!$B$2:$E$1085,3,)=TRUE),0,VLOOKUP(CONCATENATE(AN$3,$A32),[3]Sheet4!$B$2:$E$1085,3,))</f>
        <v>0</v>
      </c>
      <c r="AO32" s="17">
        <f>IF(ISERROR(VLOOKUP(CONCATENATE(AO$3,$A32),[3]Sheet4!$B$2:$E$1085,3,)=TRUE),0,VLOOKUP(CONCATENATE(AO$3,$A32),[3]Sheet4!$B$2:$E$1085,3,))</f>
        <v>0</v>
      </c>
      <c r="AP32" s="17">
        <f>IF(ISERROR(VLOOKUP(CONCATENATE(AP$3,$A32),[3]Sheet4!$B$2:$E$1085,3,)=TRUE),0,VLOOKUP(CONCATENATE(AP$3,$A32),[3]Sheet4!$B$2:$E$1085,3,))</f>
        <v>0</v>
      </c>
      <c r="AQ32" s="17">
        <f>IF(ISERROR(VLOOKUP(CONCATENATE(AQ$3,$A32),[3]Sheet4!$B$2:$E$1085,3,)=TRUE),0,VLOOKUP(CONCATENATE(AQ$3,$A32),[3]Sheet4!$B$2:$E$1085,3,))</f>
        <v>0</v>
      </c>
      <c r="AR32" s="17">
        <f>IF(ISERROR(VLOOKUP(CONCATENATE(AR$3,$A32),[3]Sheet4!$B$2:$E$1085,3,)=TRUE),0,VLOOKUP(CONCATENATE(AR$3,$A32),[3]Sheet4!$B$2:$E$1085,3,))</f>
        <v>0</v>
      </c>
      <c r="AS32" s="17">
        <f>IF(ISERROR(VLOOKUP(CONCATENATE(AS$3,$A32),[3]Sheet4!$B$2:$E$1085,3,)=TRUE),0,VLOOKUP(CONCATENATE(AS$3,$A32),[3]Sheet4!$B$2:$E$1085,3,))</f>
        <v>0</v>
      </c>
      <c r="AT32" s="17">
        <f>IF(ISERROR(VLOOKUP(CONCATENATE(AT$3,$A32),[3]Sheet4!$B$2:$E$1085,3,)=TRUE),0,VLOOKUP(CONCATENATE(AT$3,$A32),[3]Sheet4!$B$2:$E$1085,3,))</f>
        <v>0</v>
      </c>
      <c r="AU32" s="17">
        <f>IF(ISERROR(VLOOKUP(CONCATENATE(AU$3,$A32),[3]Sheet4!$B$2:$E$1085,3,)=TRUE),0,VLOOKUP(CONCATENATE(AU$3,$A32),[3]Sheet4!$B$2:$E$1085,3,))</f>
        <v>0</v>
      </c>
      <c r="AV32" s="17">
        <f>IF(ISERROR(VLOOKUP(CONCATENATE(AV$3,$A32),[3]Sheet4!$B$2:$E$1085,3,)=TRUE),0,VLOOKUP(CONCATENATE(AV$3,$A32),[3]Sheet4!$B$2:$E$1085,3,))</f>
        <v>0</v>
      </c>
      <c r="AW32" s="17">
        <f>IF(ISERROR(VLOOKUP(CONCATENATE(AW$3,$A32),[3]Sheet4!$B$2:$E$1085,3,)=TRUE),0,VLOOKUP(CONCATENATE(AW$3,$A32),[3]Sheet4!$B$2:$E$1085,3,))</f>
        <v>0</v>
      </c>
      <c r="AX32" s="17">
        <f>IF(ISERROR(VLOOKUP(CONCATENATE(AX$3,$A32),[3]Sheet4!$B$2:$E$1085,3,)=TRUE),0,VLOOKUP(CONCATENATE(AX$3,$A32),[3]Sheet4!$B$2:$E$1085,3,))</f>
        <v>0</v>
      </c>
      <c r="AY32" s="17">
        <f>IF(ISERROR(VLOOKUP(CONCATENATE(AY$3,$A32),[3]Sheet4!$B$2:$E$1085,3,)=TRUE),0,VLOOKUP(CONCATENATE(AY$3,$A32),[3]Sheet4!$B$2:$E$1085,3,))</f>
        <v>0</v>
      </c>
      <c r="AZ32" s="17">
        <f>IF(ISERROR(VLOOKUP(CONCATENATE(AZ$3,$A32),[3]Sheet4!$B$2:$E$1085,3,)=TRUE),0,VLOOKUP(CONCATENATE(AZ$3,$A32),[3]Sheet4!$B$2:$E$1085,3,))</f>
        <v>0</v>
      </c>
      <c r="BA32" s="17">
        <f>IF(ISERROR(VLOOKUP(CONCATENATE(BA$3,$A32),[3]Sheet4!$B$2:$E$1085,3,)=TRUE),0,VLOOKUP(CONCATENATE(BA$3,$A32),[3]Sheet4!$B$2:$E$1085,3,))</f>
        <v>0</v>
      </c>
      <c r="BB32" s="17">
        <f>IF(ISERROR(VLOOKUP(CONCATENATE(BB$3,$A32),[3]Sheet4!$B$2:$E$1085,3,)=TRUE),0,VLOOKUP(CONCATENATE(BB$3,$A32),[3]Sheet4!$B$2:$E$1085,3,))</f>
        <v>0</v>
      </c>
      <c r="BC32" s="17">
        <f>IF(ISERROR(VLOOKUP(CONCATENATE(BC$3,$A32),[3]Sheet4!$B$2:$E$1085,3,)=TRUE),0,VLOOKUP(CONCATENATE(BC$3,$A32),[3]Sheet4!$B$2:$E$1085,3,))</f>
        <v>0</v>
      </c>
      <c r="BD32" s="17">
        <f>IF(ISERROR(VLOOKUP(CONCATENATE(BD$3,$A32),[3]Sheet4!$B$2:$E$1085,3,)=TRUE),0,VLOOKUP(CONCATENATE(BD$3,$A32),[3]Sheet4!$B$2:$E$1085,3,))</f>
        <v>0</v>
      </c>
      <c r="BE32" s="17">
        <f>IF(ISERROR(VLOOKUP(CONCATENATE(BE$3,$A32),[3]Sheet4!$B$2:$E$1085,3,)=TRUE),0,VLOOKUP(CONCATENATE(BE$3,$A32),[3]Sheet4!$B$2:$E$1085,3,))</f>
        <v>0</v>
      </c>
      <c r="BF32" s="17">
        <f>IF(ISERROR(VLOOKUP(CONCATENATE(BF$3,$A32),[3]Sheet4!$B$2:$E$1085,3,)=TRUE),0,VLOOKUP(CONCATENATE(BF$3,$A32),[3]Sheet4!$B$2:$E$1085,3,))</f>
        <v>0</v>
      </c>
      <c r="BG32" s="17">
        <f>IF(ISERROR(VLOOKUP(CONCATENATE(BG$3,$A32),[3]Sheet4!$B$2:$E$1085,3,)=TRUE),0,VLOOKUP(CONCATENATE(BG$3,$A32),[3]Sheet4!$B$2:$E$1085,3,))</f>
        <v>0</v>
      </c>
      <c r="BH32" s="17">
        <f>IF(ISERROR(VLOOKUP(CONCATENATE(BH$3,$A32),[3]Sheet4!$B$2:$E$1085,3,)=TRUE),0,VLOOKUP(CONCATENATE(BH$3,$A32),[3]Sheet4!$B$2:$E$1085,3,))</f>
        <v>0</v>
      </c>
      <c r="BI32" s="17">
        <f>IF(ISERROR(VLOOKUP(CONCATENATE(BI$3,$A32),[3]Sheet4!$B$2:$E$1085,3,)=TRUE),0,VLOOKUP(CONCATENATE(BI$3,$A32),[3]Sheet4!$B$2:$E$1085,3,))</f>
        <v>0</v>
      </c>
      <c r="BJ32" s="17">
        <f>IF(ISERROR(VLOOKUP(CONCATENATE(BJ$3,$A32),[3]Sheet4!$B$2:$E$1085,3,)=TRUE),0,VLOOKUP(CONCATENATE(BJ$3,$A32),[3]Sheet4!$B$2:$E$1085,3,))</f>
        <v>0</v>
      </c>
      <c r="BK32" s="17">
        <f>IF(ISERROR(VLOOKUP(CONCATENATE(BK$3,$A32),[3]Sheet4!$B$2:$E$1085,3,)=TRUE),0,VLOOKUP(CONCATENATE(BK$3,$A32),[3]Sheet4!$B$2:$E$1085,3,))</f>
        <v>0</v>
      </c>
      <c r="BL32" s="17">
        <f>IF(ISERROR(VLOOKUP(CONCATENATE(BL$3,$A32),[3]Sheet4!$B$2:$E$1085,3,)=TRUE),0,VLOOKUP(CONCATENATE(BL$3,$A32),[3]Sheet4!$B$2:$E$1085,3,))</f>
        <v>0</v>
      </c>
      <c r="BM32" s="17">
        <f>IF(ISERROR(VLOOKUP(CONCATENATE(BM$3,$A32),[3]Sheet4!$B$2:$E$1085,3,)=TRUE),0,VLOOKUP(CONCATENATE(BM$3,$A32),[3]Sheet4!$B$2:$E$1085,3,))</f>
        <v>0</v>
      </c>
      <c r="BN32" s="17">
        <f>IF(ISERROR(VLOOKUP(CONCATENATE(BN$3,$A32),[3]Sheet4!$B$2:$E$1085,3,)=TRUE),0,VLOOKUP(CONCATENATE(BN$3,$A32),[3]Sheet4!$B$2:$E$1085,3,))</f>
        <v>0</v>
      </c>
      <c r="BO32" s="17">
        <f>IF(ISERROR(VLOOKUP(CONCATENATE(BO$3,$A32),[3]Sheet4!$B$2:$E$1085,3,)=TRUE),0,VLOOKUP(CONCATENATE(BO$3,$A32),[3]Sheet4!$B$2:$E$1085,3,))</f>
        <v>0</v>
      </c>
      <c r="BP32" s="17">
        <f>IF(ISERROR(VLOOKUP(CONCATENATE(BP$3,$A32),[3]Sheet4!$B$2:$E$1085,3,)=TRUE),0,VLOOKUP(CONCATENATE(BP$3,$A32),[3]Sheet4!$B$2:$E$1085,3,))</f>
        <v>0</v>
      </c>
      <c r="BQ32" s="17">
        <f>IF(ISERROR(VLOOKUP(CONCATENATE(BQ$3,$A32),[3]Sheet4!$B$2:$E$1085,3,)=TRUE),0,VLOOKUP(CONCATENATE(BQ$3,$A32),[3]Sheet4!$B$2:$E$1085,3,))</f>
        <v>0</v>
      </c>
      <c r="BR32" s="17">
        <f>IF(ISERROR(VLOOKUP(CONCATENATE(BR$3,$A32),[3]Sheet4!$B$2:$E$1085,3,)=TRUE),0,VLOOKUP(CONCATENATE(BR$3,$A32),[3]Sheet4!$B$2:$E$1085,3,))</f>
        <v>0</v>
      </c>
      <c r="BS32" s="17">
        <f>IF(ISERROR(VLOOKUP(CONCATENATE(BS$3,$A32),[3]Sheet4!$B$2:$E$1085,3,)=TRUE),0,VLOOKUP(CONCATENATE(BS$3,$A32),[3]Sheet4!$B$2:$E$1085,3,))</f>
        <v>0</v>
      </c>
      <c r="BT32" s="17">
        <f>IF(ISERROR(VLOOKUP(CONCATENATE(BT$3,$A32),[3]Sheet4!$B$2:$E$1085,3,)=TRUE),0,VLOOKUP(CONCATENATE(BT$3,$A32),[3]Sheet4!$B$2:$E$1085,3,))</f>
        <v>0</v>
      </c>
      <c r="BU32" s="17">
        <f>IF(ISERROR(VLOOKUP(CONCATENATE(BU$3,$A32),[3]Sheet4!$B$2:$E$1085,3,)=TRUE),0,VLOOKUP(CONCATENATE(BU$3,$A32),[3]Sheet4!$B$2:$E$1085,3,))</f>
        <v>0</v>
      </c>
      <c r="BV32" s="17">
        <f>IF(ISERROR(VLOOKUP(CONCATENATE(BV$3,$A32),[3]Sheet4!$B$2:$E$1085,3,)=TRUE),0,VLOOKUP(CONCATENATE(BV$3,$A32),[3]Sheet4!$B$2:$E$1085,3,))</f>
        <v>0</v>
      </c>
      <c r="BW32" s="17">
        <f>IF(ISERROR(VLOOKUP(CONCATENATE(BW$3,$A32),[3]Sheet4!$B$2:$E$1085,3,)=TRUE),0,VLOOKUP(CONCATENATE(BW$3,$A32),[3]Sheet4!$B$2:$E$1085,3,))</f>
        <v>0</v>
      </c>
      <c r="BX32" s="17">
        <f>IF(ISERROR(VLOOKUP(CONCATENATE(BX$3,$A32),[3]Sheet4!$B$2:$E$1085,3,)=TRUE),0,VLOOKUP(CONCATENATE(BX$3,$A32),[3]Sheet4!$B$2:$E$1085,3,))</f>
        <v>0</v>
      </c>
      <c r="BY32" s="17">
        <f>IF(ISERROR(VLOOKUP(CONCATENATE(BY$3,$A32),[3]Sheet4!$B$2:$E$1085,3,)=TRUE),0,VLOOKUP(CONCATENATE(BY$3,$A32),[3]Sheet4!$B$2:$E$1085,3,))</f>
        <v>0</v>
      </c>
      <c r="BZ32" s="17">
        <f>IF(ISERROR(VLOOKUP(CONCATENATE(BZ$3,$A32),[3]Sheet4!$B$2:$E$1085,3,)=TRUE),0,VLOOKUP(CONCATENATE(BZ$3,$A32),[3]Sheet4!$B$2:$E$1085,3,))</f>
        <v>0</v>
      </c>
      <c r="CA32" s="17">
        <f>IF(ISERROR(VLOOKUP(CONCATENATE(CA$3,$A32),[3]Sheet4!$B$2:$E$1085,3,)=TRUE),0,VLOOKUP(CONCATENATE(CA$3,$A32),[3]Sheet4!$B$2:$E$1085,3,))</f>
        <v>0</v>
      </c>
      <c r="CB32" s="17">
        <f>IF(ISERROR(VLOOKUP(CONCATENATE(CB$3,$A32),[3]Sheet4!$B$2:$E$1085,3,)=TRUE),0,VLOOKUP(CONCATENATE(CB$3,$A32),[3]Sheet4!$B$2:$E$1085,3,))</f>
        <v>0</v>
      </c>
      <c r="CC32" s="17">
        <f>IF(ISERROR(VLOOKUP(CONCATENATE(CC$3,$A32),[3]Sheet4!$B$2:$E$1085,3,)=TRUE),0,VLOOKUP(CONCATENATE(CC$3,$A32),[3]Sheet4!$B$2:$E$1085,3,))</f>
        <v>0</v>
      </c>
      <c r="CD32" s="17">
        <f>IF(ISERROR(VLOOKUP(CONCATENATE(CD$3,$A32),[3]Sheet4!$B$2:$E$1085,3,)=TRUE),0,VLOOKUP(CONCATENATE(CD$3,$A32),[3]Sheet4!$B$2:$E$1085,3,))</f>
        <v>0</v>
      </c>
      <c r="CE32" s="17">
        <f>IF(ISERROR(VLOOKUP(CONCATENATE(CE$3,$A32),[3]Sheet4!$B$2:$E$1085,3,)=TRUE),0,VLOOKUP(CONCATENATE(CE$3,$A32),[3]Sheet4!$B$2:$E$1085,3,))</f>
        <v>0</v>
      </c>
      <c r="CF32" s="17">
        <f>IF(ISERROR(VLOOKUP(CONCATENATE(CF$3,$A32),[3]Sheet4!$B$2:$E$1085,3,)=TRUE),0,VLOOKUP(CONCATENATE(CF$3,$A32),[3]Sheet4!$B$2:$E$1085,3,))</f>
        <v>0</v>
      </c>
      <c r="CG32" s="17">
        <f>IF(ISERROR(VLOOKUP(CONCATENATE(CG$3,$A32),[3]Sheet4!$B$2:$E$1085,3,)=TRUE),0,VLOOKUP(CONCATENATE(CG$3,$A32),[3]Sheet4!$B$2:$E$1085,3,))</f>
        <v>0</v>
      </c>
      <c r="CH32" s="17">
        <f>IF(ISERROR(VLOOKUP(CONCATENATE(CH$3,$A32),[3]Sheet4!$B$2:$E$1085,3,)=TRUE),0,VLOOKUP(CONCATENATE(CH$3,$A32),[3]Sheet4!$B$2:$E$1085,3,))</f>
        <v>0</v>
      </c>
      <c r="CI32" s="17">
        <f>IF(ISERROR(VLOOKUP(CONCATENATE(CI$3,$A32),[3]Sheet4!$B$2:$E$1085,3,)=TRUE),0,VLOOKUP(CONCATENATE(CI$3,$A32),[3]Sheet4!$B$2:$E$1085,3,))</f>
        <v>0</v>
      </c>
      <c r="CJ32" s="17">
        <f>IF(ISERROR(VLOOKUP(CONCATENATE(CJ$3,$A32),[3]Sheet4!$B$2:$E$1085,3,)=TRUE),0,VLOOKUP(CONCATENATE(CJ$3,$A32),[3]Sheet4!$B$2:$E$1085,3,))</f>
        <v>0</v>
      </c>
      <c r="CK32" s="17">
        <f>IF(ISERROR(VLOOKUP(CONCATENATE(CK$3,$A32),[3]Sheet4!$B$2:$E$1085,3,)=TRUE),0,VLOOKUP(CONCATENATE(CK$3,$A32),[3]Sheet4!$B$2:$E$1085,3,))</f>
        <v>0</v>
      </c>
      <c r="CL32" s="17">
        <f>IF(ISERROR(VLOOKUP(CONCATENATE(CL$3,$A32),[3]Sheet4!$B$2:$E$1085,3,)=TRUE),0,VLOOKUP(CONCATENATE(CL$3,$A32),[3]Sheet4!$B$2:$E$1085,3,))</f>
        <v>0</v>
      </c>
      <c r="CM32" s="17">
        <f>IF(ISERROR(VLOOKUP(CONCATENATE(CM$3,$A32),[3]Sheet4!$B$2:$E$1085,3,)=TRUE),0,VLOOKUP(CONCATENATE(CM$3,$A32),[3]Sheet4!$B$2:$E$1085,3,))</f>
        <v>0</v>
      </c>
      <c r="CN32" s="17">
        <f>IF(ISERROR(VLOOKUP(CONCATENATE(CN$3,$A32),[3]Sheet4!$B$2:$E$1085,3,)=TRUE),0,VLOOKUP(CONCATENATE(CN$3,$A32),[3]Sheet4!$B$2:$E$1085,3,))</f>
        <v>0</v>
      </c>
      <c r="CO32" s="17">
        <f>IF(ISERROR(VLOOKUP(CONCATENATE(CO$3,$A32),[3]Sheet4!$B$2:$E$1085,3,)=TRUE),0,VLOOKUP(CONCATENATE(CO$3,$A32),[3]Sheet4!$B$2:$E$1085,3,))</f>
        <v>0</v>
      </c>
      <c r="CP32" s="17">
        <f>IF(ISERROR(VLOOKUP(CONCATENATE(CP$3,$A32),[3]Sheet4!$B$2:$E$1085,3,)=TRUE),0,VLOOKUP(CONCATENATE(CP$3,$A32),[3]Sheet4!$B$2:$E$1085,3,))</f>
        <v>0</v>
      </c>
      <c r="CQ32" s="17">
        <f>IF(ISERROR(VLOOKUP(CONCATENATE(CQ$3,$A32),[3]Sheet4!$B$2:$E$1085,3,)=TRUE),0,VLOOKUP(CONCATENATE(CQ$3,$A32),[3]Sheet4!$B$2:$E$1085,3,))</f>
        <v>0</v>
      </c>
      <c r="CR32" s="17">
        <f>IF(ISERROR(VLOOKUP(CONCATENATE(CR$3,$A32),[3]Sheet4!$B$2:$E$1085,3,)=TRUE),0,VLOOKUP(CONCATENATE(CR$3,$A32),[3]Sheet4!$B$2:$E$1085,3,))</f>
        <v>0</v>
      </c>
      <c r="CS32" s="17">
        <f>IF(ISERROR(VLOOKUP(CONCATENATE(CS$3,$A32),[3]Sheet4!$B$2:$E$1085,3,)=TRUE),0,VLOOKUP(CONCATENATE(CS$3,$A32),[3]Sheet4!$B$2:$E$1085,3,))</f>
        <v>0</v>
      </c>
      <c r="CT32" s="17">
        <f>IF(ISERROR(VLOOKUP(CONCATENATE(CT$3,$A32),[3]Sheet4!$B$2:$E$1085,3,)=TRUE),0,VLOOKUP(CONCATENATE(CT$3,$A32),[3]Sheet4!$B$2:$E$1085,3,))</f>
        <v>0</v>
      </c>
      <c r="CU32" s="17">
        <f>IF(ISERROR(VLOOKUP(CONCATENATE(CU$3,$A32),[3]Sheet4!$B$2:$E$1085,3,)=TRUE),0,VLOOKUP(CONCATENATE(CU$3,$A32),[3]Sheet4!$B$2:$E$1085,3,))</f>
        <v>0</v>
      </c>
      <c r="CV32" s="17">
        <f>IF(ISERROR(VLOOKUP(CONCATENATE(CV$3,$A32),[3]Sheet4!$B$2:$E$1085,3,)=TRUE),0,VLOOKUP(CONCATENATE(CV$3,$A32),[3]Sheet4!$B$2:$E$1085,3,))</f>
        <v>0</v>
      </c>
      <c r="CW32" s="17">
        <f>IF(ISERROR(VLOOKUP(CONCATENATE(CW$3,$A32),[3]Sheet4!$B$2:$E$1085,3,)=TRUE),0,VLOOKUP(CONCATENATE(CW$3,$A32),[3]Sheet4!$B$2:$E$1085,3,))</f>
        <v>0</v>
      </c>
      <c r="CX32" s="17">
        <f>IF(ISERROR(VLOOKUP(CONCATENATE(CX$3,$A32),[3]Sheet4!$B$2:$E$1085,3,)=TRUE),0,VLOOKUP(CONCATENATE(CX$3,$A32),[3]Sheet4!$B$2:$E$1085,3,))</f>
        <v>0</v>
      </c>
      <c r="CY32" s="17">
        <f>IF(ISERROR(VLOOKUP(CONCATENATE(CY$3,$A32),[3]Sheet4!$B$2:$E$1085,3,)=TRUE),0,VLOOKUP(CONCATENATE(CY$3,$A32),[3]Sheet4!$B$2:$E$1085,3,))</f>
        <v>0</v>
      </c>
      <c r="CZ32" s="17">
        <f>IF(ISERROR(VLOOKUP(CONCATENATE(CZ$3,$A32),[3]Sheet4!$B$2:$E$1085,3,)=TRUE),0,VLOOKUP(CONCATENATE(CZ$3,$A32),[3]Sheet4!$B$2:$E$1085,3,))</f>
        <v>0</v>
      </c>
      <c r="DA32" s="17">
        <f>IF(ISERROR(VLOOKUP(CONCATENATE(DA$3,$A32),[3]Sheet4!$B$2:$E$1085,3,)=TRUE),0,VLOOKUP(CONCATENATE(DA$3,$A32),[3]Sheet4!$B$2:$E$1085,3,))</f>
        <v>0</v>
      </c>
    </row>
    <row r="33" spans="1:105">
      <c r="A33" s="131">
        <v>1040002</v>
      </c>
      <c r="B33" s="131" t="s">
        <v>24</v>
      </c>
      <c r="C33" s="132">
        <v>0</v>
      </c>
      <c r="D33" s="21">
        <v>0</v>
      </c>
      <c r="E33" s="132">
        <f t="shared" si="40"/>
        <v>0</v>
      </c>
      <c r="F33" s="21">
        <f t="shared" si="41"/>
        <v>0</v>
      </c>
      <c r="G33" s="21">
        <f t="shared" si="42"/>
        <v>0</v>
      </c>
      <c r="H33" s="21">
        <f t="shared" si="43"/>
        <v>0</v>
      </c>
      <c r="I33" s="17">
        <f t="shared" si="44"/>
        <v>0</v>
      </c>
      <c r="J33" s="17">
        <f t="shared" si="45"/>
        <v>0</v>
      </c>
      <c r="K33" s="17">
        <f t="shared" si="46"/>
        <v>0</v>
      </c>
      <c r="L33" s="17">
        <f t="shared" si="47"/>
        <v>0</v>
      </c>
      <c r="M33" s="17">
        <f t="shared" si="48"/>
        <v>0</v>
      </c>
      <c r="N33" s="17">
        <f t="shared" si="49"/>
        <v>0</v>
      </c>
      <c r="O33" s="17">
        <f t="shared" si="50"/>
        <v>0</v>
      </c>
      <c r="P33" s="17">
        <f t="shared" si="51"/>
        <v>0</v>
      </c>
      <c r="Q33" s="17">
        <f>IF(ISERROR(VLOOKUP(CONCATENATE(Q$3,$A33),[3]Sheet4!$B$2:$E$1085,3,)=TRUE),0,VLOOKUP(CONCATENATE(Q$3,$A33),[3]Sheet4!$B$2:$E$1085,3,))</f>
        <v>0</v>
      </c>
      <c r="R33" s="17">
        <f>IF(ISERROR(VLOOKUP(CONCATENATE(R$3,$A33),[3]Sheet4!$B$2:$E$1085,3,)=TRUE),0,VLOOKUP(CONCATENATE(R$3,$A33),[3]Sheet4!$B$2:$E$1085,3,))</f>
        <v>0</v>
      </c>
      <c r="S33" s="17">
        <f>IF(ISERROR(VLOOKUP(CONCATENATE(S$3,$A33),[3]Sheet4!$B$2:$E$1085,3,)=TRUE),0,VLOOKUP(CONCATENATE(S$3,$A33),[3]Sheet4!$B$2:$E$1085,3,))</f>
        <v>0</v>
      </c>
      <c r="T33" s="17">
        <f>IF(ISERROR(VLOOKUP(CONCATENATE(T$3,$A33),[3]Sheet4!$B$2:$E$1085,3,)=TRUE),0,VLOOKUP(CONCATENATE(T$3,$A33),[3]Sheet4!$B$2:$E$1085,3,))</f>
        <v>0</v>
      </c>
      <c r="U33" s="17">
        <f>IF(ISERROR(VLOOKUP(CONCATENATE(U$3,$A33),[3]Sheet4!$B$2:$E$1085,3,)=TRUE),0,VLOOKUP(CONCATENATE(U$3,$A33),[3]Sheet4!$B$2:$E$1085,3,))</f>
        <v>0</v>
      </c>
      <c r="V33" s="17">
        <f>IF(ISERROR(VLOOKUP(CONCATENATE(V$3,$A33),[3]Sheet4!$B$2:$E$1085,3,)=TRUE),0,VLOOKUP(CONCATENATE(V$3,$A33),[3]Sheet4!$B$2:$E$1085,3,))</f>
        <v>0</v>
      </c>
      <c r="W33" s="17">
        <f>IF(ISERROR(VLOOKUP(CONCATENATE(W$3,$A33),[3]Sheet4!$B$2:$E$1085,3,)=TRUE),0,VLOOKUP(CONCATENATE(W$3,$A33),[3]Sheet4!$B$2:$E$1085,3,))</f>
        <v>0</v>
      </c>
      <c r="X33" s="17">
        <f>IF(ISERROR(VLOOKUP(CONCATENATE(X$3,$A33),[3]Sheet4!$B$2:$E$1085,3,)=TRUE),0,VLOOKUP(CONCATENATE(X$3,$A33),[3]Sheet4!$B$2:$E$1085,3,))</f>
        <v>0</v>
      </c>
      <c r="Y33" s="17">
        <f>IF(ISERROR(VLOOKUP(CONCATENATE(Y$3,$A33),[3]Sheet4!$B$2:$E$1085,3,)=TRUE),0,VLOOKUP(CONCATENATE(Y$3,$A33),[3]Sheet4!$B$2:$E$1085,3,))</f>
        <v>0</v>
      </c>
      <c r="Z33" s="17">
        <f>IF(ISERROR(VLOOKUP(CONCATENATE(Z$3,$A33),[3]Sheet4!$B$2:$E$1085,3,)=TRUE),0,VLOOKUP(CONCATENATE(Z$3,$A33),[3]Sheet4!$B$2:$E$1085,3,))</f>
        <v>0</v>
      </c>
      <c r="AA33" s="17">
        <f>IF(ISERROR(VLOOKUP(CONCATENATE(AA$3,$A33),[3]Sheet4!$B$2:$E$1085,3,)=TRUE),0,VLOOKUP(CONCATENATE(AA$3,$A33),[3]Sheet4!$B$2:$E$1085,3,))</f>
        <v>0</v>
      </c>
      <c r="AB33" s="17">
        <f>IF(ISERROR(VLOOKUP(CONCATENATE(AB$3,$A33),[3]Sheet4!$B$2:$E$1085,3,)=TRUE),0,VLOOKUP(CONCATENATE(AB$3,$A33),[3]Sheet4!$B$2:$E$1085,3,))</f>
        <v>0</v>
      </c>
      <c r="AC33" s="17">
        <f>IF(ISERROR(VLOOKUP(CONCATENATE(AC$3,$A33),[3]Sheet4!$B$2:$E$1085,3,)=TRUE),0,VLOOKUP(CONCATENATE(AC$3,$A33),[3]Sheet4!$B$2:$E$1085,3,))</f>
        <v>0</v>
      </c>
      <c r="AD33" s="17">
        <f>IF(ISERROR(VLOOKUP(CONCATENATE(AD$3,$A33),[3]Sheet4!$B$2:$E$1085,3,)=TRUE),0,VLOOKUP(CONCATENATE(AD$3,$A33),[3]Sheet4!$B$2:$E$1085,3,))</f>
        <v>0</v>
      </c>
      <c r="AE33" s="17">
        <f>IF(ISERROR(VLOOKUP(CONCATENATE(AE$3,$A33),[3]Sheet4!$B$2:$E$1085,3,)=TRUE),0,VLOOKUP(CONCATENATE(AE$3,$A33),[3]Sheet4!$B$2:$E$1085,3,))</f>
        <v>0</v>
      </c>
      <c r="AF33" s="17">
        <f>IF(ISERROR(VLOOKUP(CONCATENATE(AF$3,$A33),[3]Sheet4!$B$2:$E$1085,3,)=TRUE),0,VLOOKUP(CONCATENATE(AF$3,$A33),[3]Sheet4!$B$2:$E$1085,3,))</f>
        <v>0</v>
      </c>
      <c r="AG33" s="17">
        <f>IF(ISERROR(VLOOKUP(CONCATENATE(AG$3,$A33),[3]Sheet4!$B$2:$E$1085,3,)=TRUE),0,VLOOKUP(CONCATENATE(AG$3,$A33),[3]Sheet4!$B$2:$E$1085,3,))</f>
        <v>0</v>
      </c>
      <c r="AH33" s="17">
        <f>IF(ISERROR(VLOOKUP(CONCATENATE(AH$3,$A33),[3]Sheet4!$B$2:$E$1085,3,)=TRUE),0,VLOOKUP(CONCATENATE(AH$3,$A33),[3]Sheet4!$B$2:$E$1085,3,))</f>
        <v>0</v>
      </c>
      <c r="AI33" s="17">
        <f>IF(ISERROR(VLOOKUP(CONCATENATE(AI$3,$A33),[3]Sheet4!$B$2:$E$1085,3,)=TRUE),0,VLOOKUP(CONCATENATE(AI$3,$A33),[3]Sheet4!$B$2:$E$1085,3,))</f>
        <v>0</v>
      </c>
      <c r="AJ33" s="17">
        <f>IF(ISERROR(VLOOKUP(CONCATENATE(AJ$3,$A33),[3]Sheet4!$B$2:$E$1085,3,)=TRUE),0,VLOOKUP(CONCATENATE(AJ$3,$A33),[3]Sheet4!$B$2:$E$1085,3,))</f>
        <v>0</v>
      </c>
      <c r="AK33" s="17">
        <f>IF(ISERROR(VLOOKUP(CONCATENATE(AK$3,$A33),[3]Sheet4!$B$2:$E$1085,3,)=TRUE),0,VLOOKUP(CONCATENATE(AK$3,$A33),[3]Sheet4!$B$2:$E$1085,3,))</f>
        <v>0</v>
      </c>
      <c r="AL33" s="17">
        <f>IF(ISERROR(VLOOKUP(CONCATENATE(AL$3,$A33),[3]Sheet4!$B$2:$E$1085,3,)=TRUE),0,VLOOKUP(CONCATENATE(AL$3,$A33),[3]Sheet4!$B$2:$E$1085,3,))</f>
        <v>0</v>
      </c>
      <c r="AM33" s="17">
        <f>IF(ISERROR(VLOOKUP(CONCATENATE(AM$3,$A33),[3]Sheet4!$B$2:$E$1085,3,)=TRUE),0,VLOOKUP(CONCATENATE(AM$3,$A33),[3]Sheet4!$B$2:$E$1085,3,))</f>
        <v>0</v>
      </c>
      <c r="AN33" s="17">
        <f>IF(ISERROR(VLOOKUP(CONCATENATE(AN$3,$A33),[3]Sheet4!$B$2:$E$1085,3,)=TRUE),0,VLOOKUP(CONCATENATE(AN$3,$A33),[3]Sheet4!$B$2:$E$1085,3,))</f>
        <v>0</v>
      </c>
      <c r="AO33" s="17">
        <f>IF(ISERROR(VLOOKUP(CONCATENATE(AO$3,$A33),[3]Sheet4!$B$2:$E$1085,3,)=TRUE),0,VLOOKUP(CONCATENATE(AO$3,$A33),[3]Sheet4!$B$2:$E$1085,3,))</f>
        <v>0</v>
      </c>
      <c r="AP33" s="17">
        <f>IF(ISERROR(VLOOKUP(CONCATENATE(AP$3,$A33),[3]Sheet4!$B$2:$E$1085,3,)=TRUE),0,VLOOKUP(CONCATENATE(AP$3,$A33),[3]Sheet4!$B$2:$E$1085,3,))</f>
        <v>0</v>
      </c>
      <c r="AQ33" s="17">
        <f>IF(ISERROR(VLOOKUP(CONCATENATE(AQ$3,$A33),[3]Sheet4!$B$2:$E$1085,3,)=TRUE),0,VLOOKUP(CONCATENATE(AQ$3,$A33),[3]Sheet4!$B$2:$E$1085,3,))</f>
        <v>0</v>
      </c>
      <c r="AR33" s="17">
        <f>IF(ISERROR(VLOOKUP(CONCATENATE(AR$3,$A33),[3]Sheet4!$B$2:$E$1085,3,)=TRUE),0,VLOOKUP(CONCATENATE(AR$3,$A33),[3]Sheet4!$B$2:$E$1085,3,))</f>
        <v>0</v>
      </c>
      <c r="AS33" s="17">
        <f>IF(ISERROR(VLOOKUP(CONCATENATE(AS$3,$A33),[3]Sheet4!$B$2:$E$1085,3,)=TRUE),0,VLOOKUP(CONCATENATE(AS$3,$A33),[3]Sheet4!$B$2:$E$1085,3,))</f>
        <v>0</v>
      </c>
      <c r="AT33" s="17">
        <f>IF(ISERROR(VLOOKUP(CONCATENATE(AT$3,$A33),[3]Sheet4!$B$2:$E$1085,3,)=TRUE),0,VLOOKUP(CONCATENATE(AT$3,$A33),[3]Sheet4!$B$2:$E$1085,3,))</f>
        <v>0</v>
      </c>
      <c r="AU33" s="17">
        <f>IF(ISERROR(VLOOKUP(CONCATENATE(AU$3,$A33),[3]Sheet4!$B$2:$E$1085,3,)=TRUE),0,VLOOKUP(CONCATENATE(AU$3,$A33),[3]Sheet4!$B$2:$E$1085,3,))</f>
        <v>0</v>
      </c>
      <c r="AV33" s="17">
        <f>IF(ISERROR(VLOOKUP(CONCATENATE(AV$3,$A33),[3]Sheet4!$B$2:$E$1085,3,)=TRUE),0,VLOOKUP(CONCATENATE(AV$3,$A33),[3]Sheet4!$B$2:$E$1085,3,))</f>
        <v>0</v>
      </c>
      <c r="AW33" s="17">
        <f>IF(ISERROR(VLOOKUP(CONCATENATE(AW$3,$A33),[3]Sheet4!$B$2:$E$1085,3,)=TRUE),0,VLOOKUP(CONCATENATE(AW$3,$A33),[3]Sheet4!$B$2:$E$1085,3,))</f>
        <v>0</v>
      </c>
      <c r="AX33" s="17">
        <f>IF(ISERROR(VLOOKUP(CONCATENATE(AX$3,$A33),[3]Sheet4!$B$2:$E$1085,3,)=TRUE),0,VLOOKUP(CONCATENATE(AX$3,$A33),[3]Sheet4!$B$2:$E$1085,3,))</f>
        <v>0</v>
      </c>
      <c r="AY33" s="17">
        <f>IF(ISERROR(VLOOKUP(CONCATENATE(AY$3,$A33),[3]Sheet4!$B$2:$E$1085,3,)=TRUE),0,VLOOKUP(CONCATENATE(AY$3,$A33),[3]Sheet4!$B$2:$E$1085,3,))</f>
        <v>0</v>
      </c>
      <c r="AZ33" s="17">
        <f>IF(ISERROR(VLOOKUP(CONCATENATE(AZ$3,$A33),[3]Sheet4!$B$2:$E$1085,3,)=TRUE),0,VLOOKUP(CONCATENATE(AZ$3,$A33),[3]Sheet4!$B$2:$E$1085,3,))</f>
        <v>0</v>
      </c>
      <c r="BA33" s="17">
        <f>IF(ISERROR(VLOOKUP(CONCATENATE(BA$3,$A33),[3]Sheet4!$B$2:$E$1085,3,)=TRUE),0,VLOOKUP(CONCATENATE(BA$3,$A33),[3]Sheet4!$B$2:$E$1085,3,))</f>
        <v>0</v>
      </c>
      <c r="BB33" s="17">
        <f>IF(ISERROR(VLOOKUP(CONCATENATE(BB$3,$A33),[3]Sheet4!$B$2:$E$1085,3,)=TRUE),0,VLOOKUP(CONCATENATE(BB$3,$A33),[3]Sheet4!$B$2:$E$1085,3,))</f>
        <v>0</v>
      </c>
      <c r="BC33" s="17">
        <f>IF(ISERROR(VLOOKUP(CONCATENATE(BC$3,$A33),[3]Sheet4!$B$2:$E$1085,3,)=TRUE),0,VLOOKUP(CONCATENATE(BC$3,$A33),[3]Sheet4!$B$2:$E$1085,3,))</f>
        <v>0</v>
      </c>
      <c r="BD33" s="17">
        <f>IF(ISERROR(VLOOKUP(CONCATENATE(BD$3,$A33),[3]Sheet4!$B$2:$E$1085,3,)=TRUE),0,VLOOKUP(CONCATENATE(BD$3,$A33),[3]Sheet4!$B$2:$E$1085,3,))</f>
        <v>0</v>
      </c>
      <c r="BE33" s="17">
        <f>IF(ISERROR(VLOOKUP(CONCATENATE(BE$3,$A33),[3]Sheet4!$B$2:$E$1085,3,)=TRUE),0,VLOOKUP(CONCATENATE(BE$3,$A33),[3]Sheet4!$B$2:$E$1085,3,))</f>
        <v>0</v>
      </c>
      <c r="BF33" s="17">
        <f>IF(ISERROR(VLOOKUP(CONCATENATE(BF$3,$A33),[3]Sheet4!$B$2:$E$1085,3,)=TRUE),0,VLOOKUP(CONCATENATE(BF$3,$A33),[3]Sheet4!$B$2:$E$1085,3,))</f>
        <v>0</v>
      </c>
      <c r="BG33" s="17">
        <f>IF(ISERROR(VLOOKUP(CONCATENATE(BG$3,$A33),[3]Sheet4!$B$2:$E$1085,3,)=TRUE),0,VLOOKUP(CONCATENATE(BG$3,$A33),[3]Sheet4!$B$2:$E$1085,3,))</f>
        <v>0</v>
      </c>
      <c r="BH33" s="17">
        <f>IF(ISERROR(VLOOKUP(CONCATENATE(BH$3,$A33),[3]Sheet4!$B$2:$E$1085,3,)=TRUE),0,VLOOKUP(CONCATENATE(BH$3,$A33),[3]Sheet4!$B$2:$E$1085,3,))</f>
        <v>0</v>
      </c>
      <c r="BI33" s="17">
        <f>IF(ISERROR(VLOOKUP(CONCATENATE(BI$3,$A33),[3]Sheet4!$B$2:$E$1085,3,)=TRUE),0,VLOOKUP(CONCATENATE(BI$3,$A33),[3]Sheet4!$B$2:$E$1085,3,))</f>
        <v>0</v>
      </c>
      <c r="BJ33" s="17">
        <f>IF(ISERROR(VLOOKUP(CONCATENATE(BJ$3,$A33),[3]Sheet4!$B$2:$E$1085,3,)=TRUE),0,VLOOKUP(CONCATENATE(BJ$3,$A33),[3]Sheet4!$B$2:$E$1085,3,))</f>
        <v>0</v>
      </c>
      <c r="BK33" s="17">
        <f>IF(ISERROR(VLOOKUP(CONCATENATE(BK$3,$A33),[3]Sheet4!$B$2:$E$1085,3,)=TRUE),0,VLOOKUP(CONCATENATE(BK$3,$A33),[3]Sheet4!$B$2:$E$1085,3,))</f>
        <v>0</v>
      </c>
      <c r="BL33" s="17">
        <f>IF(ISERROR(VLOOKUP(CONCATENATE(BL$3,$A33),[3]Sheet4!$B$2:$E$1085,3,)=TRUE),0,VLOOKUP(CONCATENATE(BL$3,$A33),[3]Sheet4!$B$2:$E$1085,3,))</f>
        <v>0</v>
      </c>
      <c r="BM33" s="17">
        <f>IF(ISERROR(VLOOKUP(CONCATENATE(BM$3,$A33),[3]Sheet4!$B$2:$E$1085,3,)=TRUE),0,VLOOKUP(CONCATENATE(BM$3,$A33),[3]Sheet4!$B$2:$E$1085,3,))</f>
        <v>0</v>
      </c>
      <c r="BN33" s="17">
        <f>IF(ISERROR(VLOOKUP(CONCATENATE(BN$3,$A33),[3]Sheet4!$B$2:$E$1085,3,)=TRUE),0,VLOOKUP(CONCATENATE(BN$3,$A33),[3]Sheet4!$B$2:$E$1085,3,))</f>
        <v>0</v>
      </c>
      <c r="BO33" s="17">
        <f>IF(ISERROR(VLOOKUP(CONCATENATE(BO$3,$A33),[3]Sheet4!$B$2:$E$1085,3,)=TRUE),0,VLOOKUP(CONCATENATE(BO$3,$A33),[3]Sheet4!$B$2:$E$1085,3,))</f>
        <v>0</v>
      </c>
      <c r="BP33" s="17">
        <f>IF(ISERROR(VLOOKUP(CONCATENATE(BP$3,$A33),[3]Sheet4!$B$2:$E$1085,3,)=TRUE),0,VLOOKUP(CONCATENATE(BP$3,$A33),[3]Sheet4!$B$2:$E$1085,3,))</f>
        <v>0</v>
      </c>
      <c r="BQ33" s="17">
        <f>IF(ISERROR(VLOOKUP(CONCATENATE(BQ$3,$A33),[3]Sheet4!$B$2:$E$1085,3,)=TRUE),0,VLOOKUP(CONCATENATE(BQ$3,$A33),[3]Sheet4!$B$2:$E$1085,3,))</f>
        <v>0</v>
      </c>
      <c r="BR33" s="17">
        <f>IF(ISERROR(VLOOKUP(CONCATENATE(BR$3,$A33),[3]Sheet4!$B$2:$E$1085,3,)=TRUE),0,VLOOKUP(CONCATENATE(BR$3,$A33),[3]Sheet4!$B$2:$E$1085,3,))</f>
        <v>0</v>
      </c>
      <c r="BS33" s="17">
        <f>IF(ISERROR(VLOOKUP(CONCATENATE(BS$3,$A33),[3]Sheet4!$B$2:$E$1085,3,)=TRUE),0,VLOOKUP(CONCATENATE(BS$3,$A33),[3]Sheet4!$B$2:$E$1085,3,))</f>
        <v>0</v>
      </c>
      <c r="BT33" s="17">
        <f>IF(ISERROR(VLOOKUP(CONCATENATE(BT$3,$A33),[3]Sheet4!$B$2:$E$1085,3,)=TRUE),0,VLOOKUP(CONCATENATE(BT$3,$A33),[3]Sheet4!$B$2:$E$1085,3,))</f>
        <v>0</v>
      </c>
      <c r="BU33" s="17">
        <f>IF(ISERROR(VLOOKUP(CONCATENATE(BU$3,$A33),[3]Sheet4!$B$2:$E$1085,3,)=TRUE),0,VLOOKUP(CONCATENATE(BU$3,$A33),[3]Sheet4!$B$2:$E$1085,3,))</f>
        <v>0</v>
      </c>
      <c r="BV33" s="17">
        <f>IF(ISERROR(VLOOKUP(CONCATENATE(BV$3,$A33),[3]Sheet4!$B$2:$E$1085,3,)=TRUE),0,VLOOKUP(CONCATENATE(BV$3,$A33),[3]Sheet4!$B$2:$E$1085,3,))</f>
        <v>0</v>
      </c>
      <c r="BW33" s="17">
        <f>IF(ISERROR(VLOOKUP(CONCATENATE(BW$3,$A33),[3]Sheet4!$B$2:$E$1085,3,)=TRUE),0,VLOOKUP(CONCATENATE(BW$3,$A33),[3]Sheet4!$B$2:$E$1085,3,))</f>
        <v>0</v>
      </c>
      <c r="BX33" s="17">
        <f>IF(ISERROR(VLOOKUP(CONCATENATE(BX$3,$A33),[3]Sheet4!$B$2:$E$1085,3,)=TRUE),0,VLOOKUP(CONCATENATE(BX$3,$A33),[3]Sheet4!$B$2:$E$1085,3,))</f>
        <v>0</v>
      </c>
      <c r="BY33" s="17">
        <f>IF(ISERROR(VLOOKUP(CONCATENATE(BY$3,$A33),[3]Sheet4!$B$2:$E$1085,3,)=TRUE),0,VLOOKUP(CONCATENATE(BY$3,$A33),[3]Sheet4!$B$2:$E$1085,3,))</f>
        <v>0</v>
      </c>
      <c r="BZ33" s="17">
        <f>IF(ISERROR(VLOOKUP(CONCATENATE(BZ$3,$A33),[3]Sheet4!$B$2:$E$1085,3,)=TRUE),0,VLOOKUP(CONCATENATE(BZ$3,$A33),[3]Sheet4!$B$2:$E$1085,3,))</f>
        <v>0</v>
      </c>
      <c r="CA33" s="17">
        <f>IF(ISERROR(VLOOKUP(CONCATENATE(CA$3,$A33),[3]Sheet4!$B$2:$E$1085,3,)=TRUE),0,VLOOKUP(CONCATENATE(CA$3,$A33),[3]Sheet4!$B$2:$E$1085,3,))</f>
        <v>0</v>
      </c>
      <c r="CB33" s="17">
        <f>IF(ISERROR(VLOOKUP(CONCATENATE(CB$3,$A33),[3]Sheet4!$B$2:$E$1085,3,)=TRUE),0,VLOOKUP(CONCATENATE(CB$3,$A33),[3]Sheet4!$B$2:$E$1085,3,))</f>
        <v>0</v>
      </c>
      <c r="CC33" s="17">
        <f>IF(ISERROR(VLOOKUP(CONCATENATE(CC$3,$A33),[3]Sheet4!$B$2:$E$1085,3,)=TRUE),0,VLOOKUP(CONCATENATE(CC$3,$A33),[3]Sheet4!$B$2:$E$1085,3,))</f>
        <v>0</v>
      </c>
      <c r="CD33" s="17">
        <f>IF(ISERROR(VLOOKUP(CONCATENATE(CD$3,$A33),[3]Sheet4!$B$2:$E$1085,3,)=TRUE),0,VLOOKUP(CONCATENATE(CD$3,$A33),[3]Sheet4!$B$2:$E$1085,3,))</f>
        <v>0</v>
      </c>
      <c r="CE33" s="17">
        <f>IF(ISERROR(VLOOKUP(CONCATENATE(CE$3,$A33),[3]Sheet4!$B$2:$E$1085,3,)=TRUE),0,VLOOKUP(CONCATENATE(CE$3,$A33),[3]Sheet4!$B$2:$E$1085,3,))</f>
        <v>0</v>
      </c>
      <c r="CF33" s="17">
        <f>IF(ISERROR(VLOOKUP(CONCATENATE(CF$3,$A33),[3]Sheet4!$B$2:$E$1085,3,)=TRUE),0,VLOOKUP(CONCATENATE(CF$3,$A33),[3]Sheet4!$B$2:$E$1085,3,))</f>
        <v>0</v>
      </c>
      <c r="CG33" s="17">
        <f>IF(ISERROR(VLOOKUP(CONCATENATE(CG$3,$A33),[3]Sheet4!$B$2:$E$1085,3,)=TRUE),0,VLOOKUP(CONCATENATE(CG$3,$A33),[3]Sheet4!$B$2:$E$1085,3,))</f>
        <v>0</v>
      </c>
      <c r="CH33" s="17">
        <f>IF(ISERROR(VLOOKUP(CONCATENATE(CH$3,$A33),[3]Sheet4!$B$2:$E$1085,3,)=TRUE),0,VLOOKUP(CONCATENATE(CH$3,$A33),[3]Sheet4!$B$2:$E$1085,3,))</f>
        <v>0</v>
      </c>
      <c r="CI33" s="17">
        <f>IF(ISERROR(VLOOKUP(CONCATENATE(CI$3,$A33),[3]Sheet4!$B$2:$E$1085,3,)=TRUE),0,VLOOKUP(CONCATENATE(CI$3,$A33),[3]Sheet4!$B$2:$E$1085,3,))</f>
        <v>0</v>
      </c>
      <c r="CJ33" s="17">
        <f>IF(ISERROR(VLOOKUP(CONCATENATE(CJ$3,$A33),[3]Sheet4!$B$2:$E$1085,3,)=TRUE),0,VLOOKUP(CONCATENATE(CJ$3,$A33),[3]Sheet4!$B$2:$E$1085,3,))</f>
        <v>0</v>
      </c>
      <c r="CK33" s="17">
        <f>IF(ISERROR(VLOOKUP(CONCATENATE(CK$3,$A33),[3]Sheet4!$B$2:$E$1085,3,)=TRUE),0,VLOOKUP(CONCATENATE(CK$3,$A33),[3]Sheet4!$B$2:$E$1085,3,))</f>
        <v>0</v>
      </c>
      <c r="CL33" s="17">
        <f>IF(ISERROR(VLOOKUP(CONCATENATE(CL$3,$A33),[3]Sheet4!$B$2:$E$1085,3,)=TRUE),0,VLOOKUP(CONCATENATE(CL$3,$A33),[3]Sheet4!$B$2:$E$1085,3,))</f>
        <v>0</v>
      </c>
      <c r="CM33" s="17">
        <f>IF(ISERROR(VLOOKUP(CONCATENATE(CM$3,$A33),[3]Sheet4!$B$2:$E$1085,3,)=TRUE),0,VLOOKUP(CONCATENATE(CM$3,$A33),[3]Sheet4!$B$2:$E$1085,3,))</f>
        <v>0</v>
      </c>
      <c r="CN33" s="17">
        <f>IF(ISERROR(VLOOKUP(CONCATENATE(CN$3,$A33),[3]Sheet4!$B$2:$E$1085,3,)=TRUE),0,VLOOKUP(CONCATENATE(CN$3,$A33),[3]Sheet4!$B$2:$E$1085,3,))</f>
        <v>0</v>
      </c>
      <c r="CO33" s="17">
        <f>IF(ISERROR(VLOOKUP(CONCATENATE(CO$3,$A33),[3]Sheet4!$B$2:$E$1085,3,)=TRUE),0,VLOOKUP(CONCATENATE(CO$3,$A33),[3]Sheet4!$B$2:$E$1085,3,))</f>
        <v>0</v>
      </c>
      <c r="CP33" s="17">
        <f>IF(ISERROR(VLOOKUP(CONCATENATE(CP$3,$A33),[3]Sheet4!$B$2:$E$1085,3,)=TRUE),0,VLOOKUP(CONCATENATE(CP$3,$A33),[3]Sheet4!$B$2:$E$1085,3,))</f>
        <v>0</v>
      </c>
      <c r="CQ33" s="17">
        <f>IF(ISERROR(VLOOKUP(CONCATENATE(CQ$3,$A33),[3]Sheet4!$B$2:$E$1085,3,)=TRUE),0,VLOOKUP(CONCATENATE(CQ$3,$A33),[3]Sheet4!$B$2:$E$1085,3,))</f>
        <v>0</v>
      </c>
      <c r="CR33" s="17">
        <f>IF(ISERROR(VLOOKUP(CONCATENATE(CR$3,$A33),[3]Sheet4!$B$2:$E$1085,3,)=TRUE),0,VLOOKUP(CONCATENATE(CR$3,$A33),[3]Sheet4!$B$2:$E$1085,3,))</f>
        <v>0</v>
      </c>
      <c r="CS33" s="17">
        <f>IF(ISERROR(VLOOKUP(CONCATENATE(CS$3,$A33),[3]Sheet4!$B$2:$E$1085,3,)=TRUE),0,VLOOKUP(CONCATENATE(CS$3,$A33),[3]Sheet4!$B$2:$E$1085,3,))</f>
        <v>0</v>
      </c>
      <c r="CT33" s="17">
        <f>IF(ISERROR(VLOOKUP(CONCATENATE(CT$3,$A33),[3]Sheet4!$B$2:$E$1085,3,)=TRUE),0,VLOOKUP(CONCATENATE(CT$3,$A33),[3]Sheet4!$B$2:$E$1085,3,))</f>
        <v>0</v>
      </c>
      <c r="CU33" s="17">
        <f>IF(ISERROR(VLOOKUP(CONCATENATE(CU$3,$A33),[3]Sheet4!$B$2:$E$1085,3,)=TRUE),0,VLOOKUP(CONCATENATE(CU$3,$A33),[3]Sheet4!$B$2:$E$1085,3,))</f>
        <v>0</v>
      </c>
      <c r="CV33" s="17">
        <f>IF(ISERROR(VLOOKUP(CONCATENATE(CV$3,$A33),[3]Sheet4!$B$2:$E$1085,3,)=TRUE),0,VLOOKUP(CONCATENATE(CV$3,$A33),[3]Sheet4!$B$2:$E$1085,3,))</f>
        <v>0</v>
      </c>
      <c r="CW33" s="17">
        <f>IF(ISERROR(VLOOKUP(CONCATENATE(CW$3,$A33),[3]Sheet4!$B$2:$E$1085,3,)=TRUE),0,VLOOKUP(CONCATENATE(CW$3,$A33),[3]Sheet4!$B$2:$E$1085,3,))</f>
        <v>0</v>
      </c>
      <c r="CX33" s="17">
        <f>IF(ISERROR(VLOOKUP(CONCATENATE(CX$3,$A33),[3]Sheet4!$B$2:$E$1085,3,)=TRUE),0,VLOOKUP(CONCATENATE(CX$3,$A33),[3]Sheet4!$B$2:$E$1085,3,))</f>
        <v>0</v>
      </c>
      <c r="CY33" s="17">
        <f>IF(ISERROR(VLOOKUP(CONCATENATE(CY$3,$A33),[3]Sheet4!$B$2:$E$1085,3,)=TRUE),0,VLOOKUP(CONCATENATE(CY$3,$A33),[3]Sheet4!$B$2:$E$1085,3,))</f>
        <v>0</v>
      </c>
      <c r="CZ33" s="17">
        <f>IF(ISERROR(VLOOKUP(CONCATENATE(CZ$3,$A33),[3]Sheet4!$B$2:$E$1085,3,)=TRUE),0,VLOOKUP(CONCATENATE(CZ$3,$A33),[3]Sheet4!$B$2:$E$1085,3,))</f>
        <v>0</v>
      </c>
      <c r="DA33" s="17">
        <f>IF(ISERROR(VLOOKUP(CONCATENATE(DA$3,$A33),[3]Sheet4!$B$2:$E$1085,3,)=TRUE),0,VLOOKUP(CONCATENATE(DA$3,$A33),[3]Sheet4!$B$2:$E$1085,3,))</f>
        <v>0</v>
      </c>
    </row>
    <row r="34" spans="1:105">
      <c r="A34" s="131">
        <v>1040003</v>
      </c>
      <c r="B34" s="131" t="s">
        <v>25</v>
      </c>
      <c r="C34" s="132">
        <v>0</v>
      </c>
      <c r="D34" s="21">
        <v>0</v>
      </c>
      <c r="E34" s="132">
        <f t="shared" si="40"/>
        <v>0</v>
      </c>
      <c r="F34" s="21">
        <f t="shared" si="41"/>
        <v>0</v>
      </c>
      <c r="G34" s="21">
        <f t="shared" si="42"/>
        <v>0</v>
      </c>
      <c r="H34" s="21">
        <f t="shared" si="43"/>
        <v>0</v>
      </c>
      <c r="I34" s="17">
        <f t="shared" si="44"/>
        <v>0</v>
      </c>
      <c r="J34" s="17">
        <f t="shared" si="45"/>
        <v>0</v>
      </c>
      <c r="K34" s="17">
        <f t="shared" si="46"/>
        <v>0</v>
      </c>
      <c r="L34" s="17">
        <f t="shared" si="47"/>
        <v>0</v>
      </c>
      <c r="M34" s="17">
        <f t="shared" si="48"/>
        <v>0</v>
      </c>
      <c r="N34" s="17">
        <f t="shared" si="49"/>
        <v>0</v>
      </c>
      <c r="O34" s="17">
        <f t="shared" si="50"/>
        <v>0</v>
      </c>
      <c r="P34" s="17">
        <f t="shared" si="51"/>
        <v>0</v>
      </c>
      <c r="Q34" s="17">
        <f>IF(ISERROR(VLOOKUP(CONCATENATE(Q$3,$A34),[3]Sheet4!$B$2:$E$1085,3,)=TRUE),0,VLOOKUP(CONCATENATE(Q$3,$A34),[3]Sheet4!$B$2:$E$1085,3,))</f>
        <v>0</v>
      </c>
      <c r="R34" s="17">
        <f>IF(ISERROR(VLOOKUP(CONCATENATE(R$3,$A34),[3]Sheet4!$B$2:$E$1085,3,)=TRUE),0,VLOOKUP(CONCATENATE(R$3,$A34),[3]Sheet4!$B$2:$E$1085,3,))</f>
        <v>0</v>
      </c>
      <c r="S34" s="17">
        <f>IF(ISERROR(VLOOKUP(CONCATENATE(S$3,$A34),[3]Sheet4!$B$2:$E$1085,3,)=TRUE),0,VLOOKUP(CONCATENATE(S$3,$A34),[3]Sheet4!$B$2:$E$1085,3,))</f>
        <v>0</v>
      </c>
      <c r="T34" s="17">
        <f>IF(ISERROR(VLOOKUP(CONCATENATE(T$3,$A34),[3]Sheet4!$B$2:$E$1085,3,)=TRUE),0,VLOOKUP(CONCATENATE(T$3,$A34),[3]Sheet4!$B$2:$E$1085,3,))</f>
        <v>0</v>
      </c>
      <c r="U34" s="17">
        <f>IF(ISERROR(VLOOKUP(CONCATENATE(U$3,$A34),[3]Sheet4!$B$2:$E$1085,3,)=TRUE),0,VLOOKUP(CONCATENATE(U$3,$A34),[3]Sheet4!$B$2:$E$1085,3,))</f>
        <v>0</v>
      </c>
      <c r="V34" s="17">
        <f>IF(ISERROR(VLOOKUP(CONCATENATE(V$3,$A34),[3]Sheet4!$B$2:$E$1085,3,)=TRUE),0,VLOOKUP(CONCATENATE(V$3,$A34),[3]Sheet4!$B$2:$E$1085,3,))</f>
        <v>0</v>
      </c>
      <c r="W34" s="17">
        <f>IF(ISERROR(VLOOKUP(CONCATENATE(W$3,$A34),[3]Sheet4!$B$2:$E$1085,3,)=TRUE),0,VLOOKUP(CONCATENATE(W$3,$A34),[3]Sheet4!$B$2:$E$1085,3,))</f>
        <v>0</v>
      </c>
      <c r="X34" s="17">
        <f>IF(ISERROR(VLOOKUP(CONCATENATE(X$3,$A34),[3]Sheet4!$B$2:$E$1085,3,)=TRUE),0,VLOOKUP(CONCATENATE(X$3,$A34),[3]Sheet4!$B$2:$E$1085,3,))</f>
        <v>0</v>
      </c>
      <c r="Y34" s="17">
        <f>IF(ISERROR(VLOOKUP(CONCATENATE(Y$3,$A34),[3]Sheet4!$B$2:$E$1085,3,)=TRUE),0,VLOOKUP(CONCATENATE(Y$3,$A34),[3]Sheet4!$B$2:$E$1085,3,))</f>
        <v>0</v>
      </c>
      <c r="Z34" s="17">
        <f>IF(ISERROR(VLOOKUP(CONCATENATE(Z$3,$A34),[3]Sheet4!$B$2:$E$1085,3,)=TRUE),0,VLOOKUP(CONCATENATE(Z$3,$A34),[3]Sheet4!$B$2:$E$1085,3,))</f>
        <v>0</v>
      </c>
      <c r="AA34" s="17">
        <f>IF(ISERROR(VLOOKUP(CONCATENATE(AA$3,$A34),[3]Sheet4!$B$2:$E$1085,3,)=TRUE),0,VLOOKUP(CONCATENATE(AA$3,$A34),[3]Sheet4!$B$2:$E$1085,3,))</f>
        <v>0</v>
      </c>
      <c r="AB34" s="17">
        <f>IF(ISERROR(VLOOKUP(CONCATENATE(AB$3,$A34),[3]Sheet4!$B$2:$E$1085,3,)=TRUE),0,VLOOKUP(CONCATENATE(AB$3,$A34),[3]Sheet4!$B$2:$E$1085,3,))</f>
        <v>0</v>
      </c>
      <c r="AC34" s="17">
        <f>IF(ISERROR(VLOOKUP(CONCATENATE(AC$3,$A34),[3]Sheet4!$B$2:$E$1085,3,)=TRUE),0,VLOOKUP(CONCATENATE(AC$3,$A34),[3]Sheet4!$B$2:$E$1085,3,))</f>
        <v>0</v>
      </c>
      <c r="AD34" s="17">
        <f>IF(ISERROR(VLOOKUP(CONCATENATE(AD$3,$A34),[3]Sheet4!$B$2:$E$1085,3,)=TRUE),0,VLOOKUP(CONCATENATE(AD$3,$A34),[3]Sheet4!$B$2:$E$1085,3,))</f>
        <v>0</v>
      </c>
      <c r="AE34" s="17">
        <f>IF(ISERROR(VLOOKUP(CONCATENATE(AE$3,$A34),[3]Sheet4!$B$2:$E$1085,3,)=TRUE),0,VLOOKUP(CONCATENATE(AE$3,$A34),[3]Sheet4!$B$2:$E$1085,3,))</f>
        <v>0</v>
      </c>
      <c r="AF34" s="17">
        <f>IF(ISERROR(VLOOKUP(CONCATENATE(AF$3,$A34),[3]Sheet4!$B$2:$E$1085,3,)=TRUE),0,VLOOKUP(CONCATENATE(AF$3,$A34),[3]Sheet4!$B$2:$E$1085,3,))</f>
        <v>0</v>
      </c>
      <c r="AG34" s="17">
        <f>IF(ISERROR(VLOOKUP(CONCATENATE(AG$3,$A34),[3]Sheet4!$B$2:$E$1085,3,)=TRUE),0,VLOOKUP(CONCATENATE(AG$3,$A34),[3]Sheet4!$B$2:$E$1085,3,))</f>
        <v>0</v>
      </c>
      <c r="AH34" s="17">
        <f>IF(ISERROR(VLOOKUP(CONCATENATE(AH$3,$A34),[3]Sheet4!$B$2:$E$1085,3,)=TRUE),0,VLOOKUP(CONCATENATE(AH$3,$A34),[3]Sheet4!$B$2:$E$1085,3,))</f>
        <v>0</v>
      </c>
      <c r="AI34" s="17">
        <f>IF(ISERROR(VLOOKUP(CONCATENATE(AI$3,$A34),[3]Sheet4!$B$2:$E$1085,3,)=TRUE),0,VLOOKUP(CONCATENATE(AI$3,$A34),[3]Sheet4!$B$2:$E$1085,3,))</f>
        <v>0</v>
      </c>
      <c r="AJ34" s="17">
        <f>IF(ISERROR(VLOOKUP(CONCATENATE(AJ$3,$A34),[3]Sheet4!$B$2:$E$1085,3,)=TRUE),0,VLOOKUP(CONCATENATE(AJ$3,$A34),[3]Sheet4!$B$2:$E$1085,3,))</f>
        <v>0</v>
      </c>
      <c r="AK34" s="17">
        <f>IF(ISERROR(VLOOKUP(CONCATENATE(AK$3,$A34),[3]Sheet4!$B$2:$E$1085,3,)=TRUE),0,VLOOKUP(CONCATENATE(AK$3,$A34),[3]Sheet4!$B$2:$E$1085,3,))</f>
        <v>0</v>
      </c>
      <c r="AL34" s="17">
        <f>IF(ISERROR(VLOOKUP(CONCATENATE(AL$3,$A34),[3]Sheet4!$B$2:$E$1085,3,)=TRUE),0,VLOOKUP(CONCATENATE(AL$3,$A34),[3]Sheet4!$B$2:$E$1085,3,))</f>
        <v>0</v>
      </c>
      <c r="AM34" s="17">
        <f>IF(ISERROR(VLOOKUP(CONCATENATE(AM$3,$A34),[3]Sheet4!$B$2:$E$1085,3,)=TRUE),0,VLOOKUP(CONCATENATE(AM$3,$A34),[3]Sheet4!$B$2:$E$1085,3,))</f>
        <v>0</v>
      </c>
      <c r="AN34" s="17">
        <f>IF(ISERROR(VLOOKUP(CONCATENATE(AN$3,$A34),[3]Sheet4!$B$2:$E$1085,3,)=TRUE),0,VLOOKUP(CONCATENATE(AN$3,$A34),[3]Sheet4!$B$2:$E$1085,3,))</f>
        <v>0</v>
      </c>
      <c r="AO34" s="17">
        <f>IF(ISERROR(VLOOKUP(CONCATENATE(AO$3,$A34),[3]Sheet4!$B$2:$E$1085,3,)=TRUE),0,VLOOKUP(CONCATENATE(AO$3,$A34),[3]Sheet4!$B$2:$E$1085,3,))</f>
        <v>0</v>
      </c>
      <c r="AP34" s="17">
        <f>IF(ISERROR(VLOOKUP(CONCATENATE(AP$3,$A34),[3]Sheet4!$B$2:$E$1085,3,)=TRUE),0,VLOOKUP(CONCATENATE(AP$3,$A34),[3]Sheet4!$B$2:$E$1085,3,))</f>
        <v>0</v>
      </c>
      <c r="AQ34" s="17">
        <f>IF(ISERROR(VLOOKUP(CONCATENATE(AQ$3,$A34),[3]Sheet4!$B$2:$E$1085,3,)=TRUE),0,VLOOKUP(CONCATENATE(AQ$3,$A34),[3]Sheet4!$B$2:$E$1085,3,))</f>
        <v>0</v>
      </c>
      <c r="AR34" s="17">
        <f>IF(ISERROR(VLOOKUP(CONCATENATE(AR$3,$A34),[3]Sheet4!$B$2:$E$1085,3,)=TRUE),0,VLOOKUP(CONCATENATE(AR$3,$A34),[3]Sheet4!$B$2:$E$1085,3,))</f>
        <v>0</v>
      </c>
      <c r="AS34" s="17">
        <f>IF(ISERROR(VLOOKUP(CONCATENATE(AS$3,$A34),[3]Sheet4!$B$2:$E$1085,3,)=TRUE),0,VLOOKUP(CONCATENATE(AS$3,$A34),[3]Sheet4!$B$2:$E$1085,3,))</f>
        <v>0</v>
      </c>
      <c r="AT34" s="17">
        <f>IF(ISERROR(VLOOKUP(CONCATENATE(AT$3,$A34),[3]Sheet4!$B$2:$E$1085,3,)=TRUE),0,VLOOKUP(CONCATENATE(AT$3,$A34),[3]Sheet4!$B$2:$E$1085,3,))</f>
        <v>0</v>
      </c>
      <c r="AU34" s="17">
        <f>IF(ISERROR(VLOOKUP(CONCATENATE(AU$3,$A34),[3]Sheet4!$B$2:$E$1085,3,)=TRUE),0,VLOOKUP(CONCATENATE(AU$3,$A34),[3]Sheet4!$B$2:$E$1085,3,))</f>
        <v>0</v>
      </c>
      <c r="AV34" s="17">
        <f>IF(ISERROR(VLOOKUP(CONCATENATE(AV$3,$A34),[3]Sheet4!$B$2:$E$1085,3,)=TRUE),0,VLOOKUP(CONCATENATE(AV$3,$A34),[3]Sheet4!$B$2:$E$1085,3,))</f>
        <v>0</v>
      </c>
      <c r="AW34" s="17">
        <f>IF(ISERROR(VLOOKUP(CONCATENATE(AW$3,$A34),[3]Sheet4!$B$2:$E$1085,3,)=TRUE),0,VLOOKUP(CONCATENATE(AW$3,$A34),[3]Sheet4!$B$2:$E$1085,3,))</f>
        <v>0</v>
      </c>
      <c r="AX34" s="17">
        <f>IF(ISERROR(VLOOKUP(CONCATENATE(AX$3,$A34),[3]Sheet4!$B$2:$E$1085,3,)=TRUE),0,VLOOKUP(CONCATENATE(AX$3,$A34),[3]Sheet4!$B$2:$E$1085,3,))</f>
        <v>0</v>
      </c>
      <c r="AY34" s="17">
        <f>IF(ISERROR(VLOOKUP(CONCATENATE(AY$3,$A34),[3]Sheet4!$B$2:$E$1085,3,)=TRUE),0,VLOOKUP(CONCATENATE(AY$3,$A34),[3]Sheet4!$B$2:$E$1085,3,))</f>
        <v>0</v>
      </c>
      <c r="AZ34" s="17">
        <f>IF(ISERROR(VLOOKUP(CONCATENATE(AZ$3,$A34),[3]Sheet4!$B$2:$E$1085,3,)=TRUE),0,VLOOKUP(CONCATENATE(AZ$3,$A34),[3]Sheet4!$B$2:$E$1085,3,))</f>
        <v>0</v>
      </c>
      <c r="BA34" s="17">
        <f>IF(ISERROR(VLOOKUP(CONCATENATE(BA$3,$A34),[3]Sheet4!$B$2:$E$1085,3,)=TRUE),0,VLOOKUP(CONCATENATE(BA$3,$A34),[3]Sheet4!$B$2:$E$1085,3,))</f>
        <v>0</v>
      </c>
      <c r="BB34" s="17">
        <f>IF(ISERROR(VLOOKUP(CONCATENATE(BB$3,$A34),[3]Sheet4!$B$2:$E$1085,3,)=TRUE),0,VLOOKUP(CONCATENATE(BB$3,$A34),[3]Sheet4!$B$2:$E$1085,3,))</f>
        <v>0</v>
      </c>
      <c r="BC34" s="17">
        <f>IF(ISERROR(VLOOKUP(CONCATENATE(BC$3,$A34),[3]Sheet4!$B$2:$E$1085,3,)=TRUE),0,VLOOKUP(CONCATENATE(BC$3,$A34),[3]Sheet4!$B$2:$E$1085,3,))</f>
        <v>0</v>
      </c>
      <c r="BD34" s="17">
        <f>IF(ISERROR(VLOOKUP(CONCATENATE(BD$3,$A34),[3]Sheet4!$B$2:$E$1085,3,)=TRUE),0,VLOOKUP(CONCATENATE(BD$3,$A34),[3]Sheet4!$B$2:$E$1085,3,))</f>
        <v>0</v>
      </c>
      <c r="BE34" s="17">
        <f>IF(ISERROR(VLOOKUP(CONCATENATE(BE$3,$A34),[3]Sheet4!$B$2:$E$1085,3,)=TRUE),0,VLOOKUP(CONCATENATE(BE$3,$A34),[3]Sheet4!$B$2:$E$1085,3,))</f>
        <v>0</v>
      </c>
      <c r="BF34" s="17">
        <f>IF(ISERROR(VLOOKUP(CONCATENATE(BF$3,$A34),[3]Sheet4!$B$2:$E$1085,3,)=TRUE),0,VLOOKUP(CONCATENATE(BF$3,$A34),[3]Sheet4!$B$2:$E$1085,3,))</f>
        <v>0</v>
      </c>
      <c r="BG34" s="17">
        <f>IF(ISERROR(VLOOKUP(CONCATENATE(BG$3,$A34),[3]Sheet4!$B$2:$E$1085,3,)=TRUE),0,VLOOKUP(CONCATENATE(BG$3,$A34),[3]Sheet4!$B$2:$E$1085,3,))</f>
        <v>0</v>
      </c>
      <c r="BH34" s="17">
        <f>IF(ISERROR(VLOOKUP(CONCATENATE(BH$3,$A34),[3]Sheet4!$B$2:$E$1085,3,)=TRUE),0,VLOOKUP(CONCATENATE(BH$3,$A34),[3]Sheet4!$B$2:$E$1085,3,))</f>
        <v>0</v>
      </c>
      <c r="BI34" s="17">
        <f>IF(ISERROR(VLOOKUP(CONCATENATE(BI$3,$A34),[3]Sheet4!$B$2:$E$1085,3,)=TRUE),0,VLOOKUP(CONCATENATE(BI$3,$A34),[3]Sheet4!$B$2:$E$1085,3,))</f>
        <v>0</v>
      </c>
      <c r="BJ34" s="17">
        <f>IF(ISERROR(VLOOKUP(CONCATENATE(BJ$3,$A34),[3]Sheet4!$B$2:$E$1085,3,)=TRUE),0,VLOOKUP(CONCATENATE(BJ$3,$A34),[3]Sheet4!$B$2:$E$1085,3,))</f>
        <v>0</v>
      </c>
      <c r="BK34" s="17">
        <f>IF(ISERROR(VLOOKUP(CONCATENATE(BK$3,$A34),[3]Sheet4!$B$2:$E$1085,3,)=TRUE),0,VLOOKUP(CONCATENATE(BK$3,$A34),[3]Sheet4!$B$2:$E$1085,3,))</f>
        <v>0</v>
      </c>
      <c r="BL34" s="17">
        <f>IF(ISERROR(VLOOKUP(CONCATENATE(BL$3,$A34),[3]Sheet4!$B$2:$E$1085,3,)=TRUE),0,VLOOKUP(CONCATENATE(BL$3,$A34),[3]Sheet4!$B$2:$E$1085,3,))</f>
        <v>0</v>
      </c>
      <c r="BM34" s="17">
        <f>IF(ISERROR(VLOOKUP(CONCATENATE(BM$3,$A34),[3]Sheet4!$B$2:$E$1085,3,)=TRUE),0,VLOOKUP(CONCATENATE(BM$3,$A34),[3]Sheet4!$B$2:$E$1085,3,))</f>
        <v>0</v>
      </c>
      <c r="BN34" s="17">
        <f>IF(ISERROR(VLOOKUP(CONCATENATE(BN$3,$A34),[3]Sheet4!$B$2:$E$1085,3,)=TRUE),0,VLOOKUP(CONCATENATE(BN$3,$A34),[3]Sheet4!$B$2:$E$1085,3,))</f>
        <v>0</v>
      </c>
      <c r="BO34" s="17">
        <f>IF(ISERROR(VLOOKUP(CONCATENATE(BO$3,$A34),[3]Sheet4!$B$2:$E$1085,3,)=TRUE),0,VLOOKUP(CONCATENATE(BO$3,$A34),[3]Sheet4!$B$2:$E$1085,3,))</f>
        <v>0</v>
      </c>
      <c r="BP34" s="17">
        <f>IF(ISERROR(VLOOKUP(CONCATENATE(BP$3,$A34),[3]Sheet4!$B$2:$E$1085,3,)=TRUE),0,VLOOKUP(CONCATENATE(BP$3,$A34),[3]Sheet4!$B$2:$E$1085,3,))</f>
        <v>0</v>
      </c>
      <c r="BQ34" s="17">
        <f>IF(ISERROR(VLOOKUP(CONCATENATE(BQ$3,$A34),[3]Sheet4!$B$2:$E$1085,3,)=TRUE),0,VLOOKUP(CONCATENATE(BQ$3,$A34),[3]Sheet4!$B$2:$E$1085,3,))</f>
        <v>0</v>
      </c>
      <c r="BR34" s="17">
        <f>IF(ISERROR(VLOOKUP(CONCATENATE(BR$3,$A34),[3]Sheet4!$B$2:$E$1085,3,)=TRUE),0,VLOOKUP(CONCATENATE(BR$3,$A34),[3]Sheet4!$B$2:$E$1085,3,))</f>
        <v>0</v>
      </c>
      <c r="BS34" s="17">
        <f>IF(ISERROR(VLOOKUP(CONCATENATE(BS$3,$A34),[3]Sheet4!$B$2:$E$1085,3,)=TRUE),0,VLOOKUP(CONCATENATE(BS$3,$A34),[3]Sheet4!$B$2:$E$1085,3,))</f>
        <v>0</v>
      </c>
      <c r="BT34" s="17">
        <f>IF(ISERROR(VLOOKUP(CONCATENATE(BT$3,$A34),[3]Sheet4!$B$2:$E$1085,3,)=TRUE),0,VLOOKUP(CONCATENATE(BT$3,$A34),[3]Sheet4!$B$2:$E$1085,3,))</f>
        <v>0</v>
      </c>
      <c r="BU34" s="17">
        <f>IF(ISERROR(VLOOKUP(CONCATENATE(BU$3,$A34),[3]Sheet4!$B$2:$E$1085,3,)=TRUE),0,VLOOKUP(CONCATENATE(BU$3,$A34),[3]Sheet4!$B$2:$E$1085,3,))</f>
        <v>0</v>
      </c>
      <c r="BV34" s="17">
        <f>IF(ISERROR(VLOOKUP(CONCATENATE(BV$3,$A34),[3]Sheet4!$B$2:$E$1085,3,)=TRUE),0,VLOOKUP(CONCATENATE(BV$3,$A34),[3]Sheet4!$B$2:$E$1085,3,))</f>
        <v>0</v>
      </c>
      <c r="BW34" s="17">
        <f>IF(ISERROR(VLOOKUP(CONCATENATE(BW$3,$A34),[3]Sheet4!$B$2:$E$1085,3,)=TRUE),0,VLOOKUP(CONCATENATE(BW$3,$A34),[3]Sheet4!$B$2:$E$1085,3,))</f>
        <v>0</v>
      </c>
      <c r="BX34" s="17">
        <f>IF(ISERROR(VLOOKUP(CONCATENATE(BX$3,$A34),[3]Sheet4!$B$2:$E$1085,3,)=TRUE),0,VLOOKUP(CONCATENATE(BX$3,$A34),[3]Sheet4!$B$2:$E$1085,3,))</f>
        <v>0</v>
      </c>
      <c r="BY34" s="17">
        <f>IF(ISERROR(VLOOKUP(CONCATENATE(BY$3,$A34),[3]Sheet4!$B$2:$E$1085,3,)=TRUE),0,VLOOKUP(CONCATENATE(BY$3,$A34),[3]Sheet4!$B$2:$E$1085,3,))</f>
        <v>0</v>
      </c>
      <c r="BZ34" s="17">
        <f>IF(ISERROR(VLOOKUP(CONCATENATE(BZ$3,$A34),[3]Sheet4!$B$2:$E$1085,3,)=TRUE),0,VLOOKUP(CONCATENATE(BZ$3,$A34),[3]Sheet4!$B$2:$E$1085,3,))</f>
        <v>0</v>
      </c>
      <c r="CA34" s="17">
        <f>IF(ISERROR(VLOOKUP(CONCATENATE(CA$3,$A34),[3]Sheet4!$B$2:$E$1085,3,)=TRUE),0,VLOOKUP(CONCATENATE(CA$3,$A34),[3]Sheet4!$B$2:$E$1085,3,))</f>
        <v>0</v>
      </c>
      <c r="CB34" s="17">
        <f>IF(ISERROR(VLOOKUP(CONCATENATE(CB$3,$A34),[3]Sheet4!$B$2:$E$1085,3,)=TRUE),0,VLOOKUP(CONCATENATE(CB$3,$A34),[3]Sheet4!$B$2:$E$1085,3,))</f>
        <v>0</v>
      </c>
      <c r="CC34" s="17">
        <f>IF(ISERROR(VLOOKUP(CONCATENATE(CC$3,$A34),[3]Sheet4!$B$2:$E$1085,3,)=TRUE),0,VLOOKUP(CONCATENATE(CC$3,$A34),[3]Sheet4!$B$2:$E$1085,3,))</f>
        <v>0</v>
      </c>
      <c r="CD34" s="17">
        <f>IF(ISERROR(VLOOKUP(CONCATENATE(CD$3,$A34),[3]Sheet4!$B$2:$E$1085,3,)=TRUE),0,VLOOKUP(CONCATENATE(CD$3,$A34),[3]Sheet4!$B$2:$E$1085,3,))</f>
        <v>0</v>
      </c>
      <c r="CE34" s="17">
        <f>IF(ISERROR(VLOOKUP(CONCATENATE(CE$3,$A34),[3]Sheet4!$B$2:$E$1085,3,)=TRUE),0,VLOOKUP(CONCATENATE(CE$3,$A34),[3]Sheet4!$B$2:$E$1085,3,))</f>
        <v>0</v>
      </c>
      <c r="CF34" s="17">
        <f>IF(ISERROR(VLOOKUP(CONCATENATE(CF$3,$A34),[3]Sheet4!$B$2:$E$1085,3,)=TRUE),0,VLOOKUP(CONCATENATE(CF$3,$A34),[3]Sheet4!$B$2:$E$1085,3,))</f>
        <v>0</v>
      </c>
      <c r="CG34" s="17">
        <f>IF(ISERROR(VLOOKUP(CONCATENATE(CG$3,$A34),[3]Sheet4!$B$2:$E$1085,3,)=TRUE),0,VLOOKUP(CONCATENATE(CG$3,$A34),[3]Sheet4!$B$2:$E$1085,3,))</f>
        <v>0</v>
      </c>
      <c r="CH34" s="17">
        <f>IF(ISERROR(VLOOKUP(CONCATENATE(CH$3,$A34),[3]Sheet4!$B$2:$E$1085,3,)=TRUE),0,VLOOKUP(CONCATENATE(CH$3,$A34),[3]Sheet4!$B$2:$E$1085,3,))</f>
        <v>0</v>
      </c>
      <c r="CI34" s="17">
        <f>IF(ISERROR(VLOOKUP(CONCATENATE(CI$3,$A34),[3]Sheet4!$B$2:$E$1085,3,)=TRUE),0,VLOOKUP(CONCATENATE(CI$3,$A34),[3]Sheet4!$B$2:$E$1085,3,))</f>
        <v>0</v>
      </c>
      <c r="CJ34" s="17">
        <f>IF(ISERROR(VLOOKUP(CONCATENATE(CJ$3,$A34),[3]Sheet4!$B$2:$E$1085,3,)=TRUE),0,VLOOKUP(CONCATENATE(CJ$3,$A34),[3]Sheet4!$B$2:$E$1085,3,))</f>
        <v>0</v>
      </c>
      <c r="CK34" s="17">
        <f>IF(ISERROR(VLOOKUP(CONCATENATE(CK$3,$A34),[3]Sheet4!$B$2:$E$1085,3,)=TRUE),0,VLOOKUP(CONCATENATE(CK$3,$A34),[3]Sheet4!$B$2:$E$1085,3,))</f>
        <v>0</v>
      </c>
      <c r="CL34" s="17">
        <f>IF(ISERROR(VLOOKUP(CONCATENATE(CL$3,$A34),[3]Sheet4!$B$2:$E$1085,3,)=TRUE),0,VLOOKUP(CONCATENATE(CL$3,$A34),[3]Sheet4!$B$2:$E$1085,3,))</f>
        <v>0</v>
      </c>
      <c r="CM34" s="17">
        <f>IF(ISERROR(VLOOKUP(CONCATENATE(CM$3,$A34),[3]Sheet4!$B$2:$E$1085,3,)=TRUE),0,VLOOKUP(CONCATENATE(CM$3,$A34),[3]Sheet4!$B$2:$E$1085,3,))</f>
        <v>0</v>
      </c>
      <c r="CN34" s="17">
        <f>IF(ISERROR(VLOOKUP(CONCATENATE(CN$3,$A34),[3]Sheet4!$B$2:$E$1085,3,)=TRUE),0,VLOOKUP(CONCATENATE(CN$3,$A34),[3]Sheet4!$B$2:$E$1085,3,))</f>
        <v>0</v>
      </c>
      <c r="CO34" s="17">
        <f>IF(ISERROR(VLOOKUP(CONCATENATE(CO$3,$A34),[3]Sheet4!$B$2:$E$1085,3,)=TRUE),0,VLOOKUP(CONCATENATE(CO$3,$A34),[3]Sheet4!$B$2:$E$1085,3,))</f>
        <v>0</v>
      </c>
      <c r="CP34" s="17">
        <f>IF(ISERROR(VLOOKUP(CONCATENATE(CP$3,$A34),[3]Sheet4!$B$2:$E$1085,3,)=TRUE),0,VLOOKUP(CONCATENATE(CP$3,$A34),[3]Sheet4!$B$2:$E$1085,3,))</f>
        <v>0</v>
      </c>
      <c r="CQ34" s="17">
        <f>IF(ISERROR(VLOOKUP(CONCATENATE(CQ$3,$A34),[3]Sheet4!$B$2:$E$1085,3,)=TRUE),0,VLOOKUP(CONCATENATE(CQ$3,$A34),[3]Sheet4!$B$2:$E$1085,3,))</f>
        <v>0</v>
      </c>
      <c r="CR34" s="17">
        <f>IF(ISERROR(VLOOKUP(CONCATENATE(CR$3,$A34),[3]Sheet4!$B$2:$E$1085,3,)=TRUE),0,VLOOKUP(CONCATENATE(CR$3,$A34),[3]Sheet4!$B$2:$E$1085,3,))</f>
        <v>0</v>
      </c>
      <c r="CS34" s="17">
        <f>IF(ISERROR(VLOOKUP(CONCATENATE(CS$3,$A34),[3]Sheet4!$B$2:$E$1085,3,)=TRUE),0,VLOOKUP(CONCATENATE(CS$3,$A34),[3]Sheet4!$B$2:$E$1085,3,))</f>
        <v>0</v>
      </c>
      <c r="CT34" s="17">
        <f>IF(ISERROR(VLOOKUP(CONCATENATE(CT$3,$A34),[3]Sheet4!$B$2:$E$1085,3,)=TRUE),0,VLOOKUP(CONCATENATE(CT$3,$A34),[3]Sheet4!$B$2:$E$1085,3,))</f>
        <v>0</v>
      </c>
      <c r="CU34" s="17">
        <f>IF(ISERROR(VLOOKUP(CONCATENATE(CU$3,$A34),[3]Sheet4!$B$2:$E$1085,3,)=TRUE),0,VLOOKUP(CONCATENATE(CU$3,$A34),[3]Sheet4!$B$2:$E$1085,3,))</f>
        <v>0</v>
      </c>
      <c r="CV34" s="17">
        <f>IF(ISERROR(VLOOKUP(CONCATENATE(CV$3,$A34),[3]Sheet4!$B$2:$E$1085,3,)=TRUE),0,VLOOKUP(CONCATENATE(CV$3,$A34),[3]Sheet4!$B$2:$E$1085,3,))</f>
        <v>0</v>
      </c>
      <c r="CW34" s="17">
        <f>IF(ISERROR(VLOOKUP(CONCATENATE(CW$3,$A34),[3]Sheet4!$B$2:$E$1085,3,)=TRUE),0,VLOOKUP(CONCATENATE(CW$3,$A34),[3]Sheet4!$B$2:$E$1085,3,))</f>
        <v>0</v>
      </c>
      <c r="CX34" s="17">
        <f>IF(ISERROR(VLOOKUP(CONCATENATE(CX$3,$A34),[3]Sheet4!$B$2:$E$1085,3,)=TRUE),0,VLOOKUP(CONCATENATE(CX$3,$A34),[3]Sheet4!$B$2:$E$1085,3,))</f>
        <v>0</v>
      </c>
      <c r="CY34" s="17">
        <f>IF(ISERROR(VLOOKUP(CONCATENATE(CY$3,$A34),[3]Sheet4!$B$2:$E$1085,3,)=TRUE),0,VLOOKUP(CONCATENATE(CY$3,$A34),[3]Sheet4!$B$2:$E$1085,3,))</f>
        <v>0</v>
      </c>
      <c r="CZ34" s="17">
        <f>IF(ISERROR(VLOOKUP(CONCATENATE(CZ$3,$A34),[3]Sheet4!$B$2:$E$1085,3,)=TRUE),0,VLOOKUP(CONCATENATE(CZ$3,$A34),[3]Sheet4!$B$2:$E$1085,3,))</f>
        <v>0</v>
      </c>
      <c r="DA34" s="17">
        <f>IF(ISERROR(VLOOKUP(CONCATENATE(DA$3,$A34),[3]Sheet4!$B$2:$E$1085,3,)=TRUE),0,VLOOKUP(CONCATENATE(DA$3,$A34),[3]Sheet4!$B$2:$E$1085,3,))</f>
        <v>0</v>
      </c>
    </row>
    <row r="35" spans="1:105">
      <c r="A35" s="131">
        <v>1040004</v>
      </c>
      <c r="B35" s="131" t="s">
        <v>26</v>
      </c>
      <c r="C35" s="132">
        <v>763164</v>
      </c>
      <c r="D35" s="21">
        <v>816732</v>
      </c>
      <c r="E35" s="132">
        <f t="shared" si="40"/>
        <v>816732</v>
      </c>
      <c r="F35" s="21">
        <f t="shared" si="41"/>
        <v>0</v>
      </c>
      <c r="G35" s="21">
        <f t="shared" si="42"/>
        <v>860018.79599999997</v>
      </c>
      <c r="H35" s="21">
        <f t="shared" si="43"/>
        <v>907319.82978000003</v>
      </c>
      <c r="I35" s="17">
        <f t="shared" si="44"/>
        <v>816732</v>
      </c>
      <c r="J35" s="17">
        <f t="shared" si="45"/>
        <v>0</v>
      </c>
      <c r="K35" s="17">
        <f t="shared" si="46"/>
        <v>0</v>
      </c>
      <c r="L35" s="17">
        <f t="shared" si="47"/>
        <v>0</v>
      </c>
      <c r="M35" s="17">
        <f t="shared" si="48"/>
        <v>0</v>
      </c>
      <c r="N35" s="17">
        <f t="shared" si="49"/>
        <v>0</v>
      </c>
      <c r="O35" s="17">
        <f t="shared" si="50"/>
        <v>0</v>
      </c>
      <c r="P35" s="17">
        <f t="shared" si="51"/>
        <v>0</v>
      </c>
      <c r="Q35" s="17">
        <f>IF(ISERROR(VLOOKUP(CONCATENATE(Q$3,$A35),[3]Sheet4!$B$2:$E$1085,3,)=TRUE),0,VLOOKUP(CONCATENATE(Q$3,$A35),[3]Sheet4!$B$2:$E$1085,3,))</f>
        <v>70552</v>
      </c>
      <c r="R35" s="17">
        <f>IF(ISERROR(VLOOKUP(CONCATENATE(R$3,$A35),[3]Sheet4!$B$2:$E$1085,3,)=TRUE),0,VLOOKUP(CONCATENATE(R$3,$A35),[3]Sheet4!$B$2:$E$1085,3,))</f>
        <v>55995</v>
      </c>
      <c r="S35" s="17">
        <f>IF(ISERROR(VLOOKUP(CONCATENATE(S$3,$A35),[3]Sheet4!$B$2:$E$1085,3,)=TRUE),0,VLOOKUP(CONCATENATE(S$3,$A35),[3]Sheet4!$B$2:$E$1085,3,))</f>
        <v>0</v>
      </c>
      <c r="T35" s="17">
        <f>IF(ISERROR(VLOOKUP(CONCATENATE(T$3,$A35),[3]Sheet4!$B$2:$E$1085,3,)=TRUE),0,VLOOKUP(CONCATENATE(T$3,$A35),[3]Sheet4!$B$2:$E$1085,3,))</f>
        <v>53048</v>
      </c>
      <c r="U35" s="17">
        <f>IF(ISERROR(VLOOKUP(CONCATENATE(U$3,$A35),[3]Sheet4!$B$2:$E$1085,3,)=TRUE),0,VLOOKUP(CONCATENATE(U$3,$A35),[3]Sheet4!$B$2:$E$1085,3,))</f>
        <v>54586</v>
      </c>
      <c r="V35" s="17">
        <f>IF(ISERROR(VLOOKUP(CONCATENATE(V$3,$A35),[3]Sheet4!$B$2:$E$1085,3,)=TRUE),0,VLOOKUP(CONCATENATE(V$3,$A35),[3]Sheet4!$B$2:$E$1085,3,))</f>
        <v>52356</v>
      </c>
      <c r="W35" s="17">
        <f>IF(ISERROR(VLOOKUP(CONCATENATE(W$3,$A35),[3]Sheet4!$B$2:$E$1085,3,)=TRUE),0,VLOOKUP(CONCATENATE(W$3,$A35),[3]Sheet4!$B$2:$E$1085,3,))</f>
        <v>54586</v>
      </c>
      <c r="X35" s="17">
        <f>IF(ISERROR(VLOOKUP(CONCATENATE(X$3,$A35),[3]Sheet4!$B$2:$E$1085,3,)=TRUE),0,VLOOKUP(CONCATENATE(X$3,$A35),[3]Sheet4!$B$2:$E$1085,3,))</f>
        <v>45610</v>
      </c>
      <c r="Y35" s="17">
        <f>IF(ISERROR(VLOOKUP(CONCATENATE(Y$3,$A35),[3]Sheet4!$B$2:$E$1085,3,)=TRUE),0,VLOOKUP(CONCATENATE(Y$3,$A35),[3]Sheet4!$B$2:$E$1085,3,))</f>
        <v>52356</v>
      </c>
      <c r="Z35" s="17">
        <f>IF(ISERROR(VLOOKUP(CONCATENATE(Z$3,$A35),[3]Sheet4!$B$2:$E$1085,3,)=TRUE),0,VLOOKUP(CONCATENATE(Z$3,$A35),[3]Sheet4!$B$2:$E$1085,3,))</f>
        <v>54586</v>
      </c>
      <c r="AA35" s="17">
        <f>IF(ISERROR(VLOOKUP(CONCATENATE(AA$3,$A35),[3]Sheet4!$B$2:$E$1085,3,)=TRUE),0,VLOOKUP(CONCATENATE(AA$3,$A35),[3]Sheet4!$B$2:$E$1085,3,))</f>
        <v>54586</v>
      </c>
      <c r="AB35" s="17">
        <f>IF(ISERROR(VLOOKUP(CONCATENATE(AB$3,$A35),[3]Sheet4!$B$2:$E$1085,3,)=TRUE),0,VLOOKUP(CONCATENATE(AB$3,$A35),[3]Sheet4!$B$2:$E$1085,3,))</f>
        <v>216115</v>
      </c>
      <c r="AC35" s="17">
        <f>IF(ISERROR(VLOOKUP(CONCATENATE(AC$3,$A35),[3]Sheet4!$B$2:$E$1085,3,)=TRUE),0,VLOOKUP(CONCATENATE(AC$3,$A35),[3]Sheet4!$B$2:$E$1085,3,))</f>
        <v>52356</v>
      </c>
      <c r="AD35" s="17">
        <f>IF(ISERROR(VLOOKUP(CONCATENATE(AD$3,$A35),[3]Sheet4!$B$2:$E$1085,3,)=TRUE),0,VLOOKUP(CONCATENATE(AD$3,$A35),[3]Sheet4!$B$2:$E$1085,3,))</f>
        <v>0</v>
      </c>
      <c r="AE35" s="17">
        <f>IF(ISERROR(VLOOKUP(CONCATENATE(AE$3,$A35),[3]Sheet4!$B$2:$E$1085,3,)=TRUE),0,VLOOKUP(CONCATENATE(AE$3,$A35),[3]Sheet4!$B$2:$E$1085,3,))</f>
        <v>0</v>
      </c>
      <c r="AF35" s="17">
        <f>IF(ISERROR(VLOOKUP(CONCATENATE(AF$3,$A35),[3]Sheet4!$B$2:$E$1085,3,)=TRUE),0,VLOOKUP(CONCATENATE(AF$3,$A35),[3]Sheet4!$B$2:$E$1085,3,))</f>
        <v>0</v>
      </c>
      <c r="AG35" s="17">
        <f>IF(ISERROR(VLOOKUP(CONCATENATE(AG$3,$A35),[3]Sheet4!$B$2:$E$1085,3,)=TRUE),0,VLOOKUP(CONCATENATE(AG$3,$A35),[3]Sheet4!$B$2:$E$1085,3,))</f>
        <v>0</v>
      </c>
      <c r="AH35" s="17">
        <f>IF(ISERROR(VLOOKUP(CONCATENATE(AH$3,$A35),[3]Sheet4!$B$2:$E$1085,3,)=TRUE),0,VLOOKUP(CONCATENATE(AH$3,$A35),[3]Sheet4!$B$2:$E$1085,3,))</f>
        <v>0</v>
      </c>
      <c r="AI35" s="17">
        <f>IF(ISERROR(VLOOKUP(CONCATENATE(AI$3,$A35),[3]Sheet4!$B$2:$E$1085,3,)=TRUE),0,VLOOKUP(CONCATENATE(AI$3,$A35),[3]Sheet4!$B$2:$E$1085,3,))</f>
        <v>0</v>
      </c>
      <c r="AJ35" s="17">
        <f>IF(ISERROR(VLOOKUP(CONCATENATE(AJ$3,$A35),[3]Sheet4!$B$2:$E$1085,3,)=TRUE),0,VLOOKUP(CONCATENATE(AJ$3,$A35),[3]Sheet4!$B$2:$E$1085,3,))</f>
        <v>0</v>
      </c>
      <c r="AK35" s="17">
        <f>IF(ISERROR(VLOOKUP(CONCATENATE(AK$3,$A35),[3]Sheet4!$B$2:$E$1085,3,)=TRUE),0,VLOOKUP(CONCATENATE(AK$3,$A35),[3]Sheet4!$B$2:$E$1085,3,))</f>
        <v>0</v>
      </c>
      <c r="AL35" s="17">
        <f>IF(ISERROR(VLOOKUP(CONCATENATE(AL$3,$A35),[3]Sheet4!$B$2:$E$1085,3,)=TRUE),0,VLOOKUP(CONCATENATE(AL$3,$A35),[3]Sheet4!$B$2:$E$1085,3,))</f>
        <v>0</v>
      </c>
      <c r="AM35" s="17">
        <f>IF(ISERROR(VLOOKUP(CONCATENATE(AM$3,$A35),[3]Sheet4!$B$2:$E$1085,3,)=TRUE),0,VLOOKUP(CONCATENATE(AM$3,$A35),[3]Sheet4!$B$2:$E$1085,3,))</f>
        <v>0</v>
      </c>
      <c r="AN35" s="17">
        <f>IF(ISERROR(VLOOKUP(CONCATENATE(AN$3,$A35),[3]Sheet4!$B$2:$E$1085,3,)=TRUE),0,VLOOKUP(CONCATENATE(AN$3,$A35),[3]Sheet4!$B$2:$E$1085,3,))</f>
        <v>0</v>
      </c>
      <c r="AO35" s="17">
        <f>IF(ISERROR(VLOOKUP(CONCATENATE(AO$3,$A35),[3]Sheet4!$B$2:$E$1085,3,)=TRUE),0,VLOOKUP(CONCATENATE(AO$3,$A35),[3]Sheet4!$B$2:$E$1085,3,))</f>
        <v>0</v>
      </c>
      <c r="AP35" s="17">
        <f>IF(ISERROR(VLOOKUP(CONCATENATE(AP$3,$A35),[3]Sheet4!$B$2:$E$1085,3,)=TRUE),0,VLOOKUP(CONCATENATE(AP$3,$A35),[3]Sheet4!$B$2:$E$1085,3,))</f>
        <v>0</v>
      </c>
      <c r="AQ35" s="17">
        <f>IF(ISERROR(VLOOKUP(CONCATENATE(AQ$3,$A35),[3]Sheet4!$B$2:$E$1085,3,)=TRUE),0,VLOOKUP(CONCATENATE(AQ$3,$A35),[3]Sheet4!$B$2:$E$1085,3,))</f>
        <v>0</v>
      </c>
      <c r="AR35" s="17">
        <f>IF(ISERROR(VLOOKUP(CONCATENATE(AR$3,$A35),[3]Sheet4!$B$2:$E$1085,3,)=TRUE),0,VLOOKUP(CONCATENATE(AR$3,$A35),[3]Sheet4!$B$2:$E$1085,3,))</f>
        <v>0</v>
      </c>
      <c r="AS35" s="17">
        <f>IF(ISERROR(VLOOKUP(CONCATENATE(AS$3,$A35),[3]Sheet4!$B$2:$E$1085,3,)=TRUE),0,VLOOKUP(CONCATENATE(AS$3,$A35),[3]Sheet4!$B$2:$E$1085,3,))</f>
        <v>0</v>
      </c>
      <c r="AT35" s="17">
        <f>IF(ISERROR(VLOOKUP(CONCATENATE(AT$3,$A35),[3]Sheet4!$B$2:$E$1085,3,)=TRUE),0,VLOOKUP(CONCATENATE(AT$3,$A35),[3]Sheet4!$B$2:$E$1085,3,))</f>
        <v>0</v>
      </c>
      <c r="AU35" s="17">
        <f>IF(ISERROR(VLOOKUP(CONCATENATE(AU$3,$A35),[3]Sheet4!$B$2:$E$1085,3,)=TRUE),0,VLOOKUP(CONCATENATE(AU$3,$A35),[3]Sheet4!$B$2:$E$1085,3,))</f>
        <v>0</v>
      </c>
      <c r="AV35" s="17">
        <f>IF(ISERROR(VLOOKUP(CONCATENATE(AV$3,$A35),[3]Sheet4!$B$2:$E$1085,3,)=TRUE),0,VLOOKUP(CONCATENATE(AV$3,$A35),[3]Sheet4!$B$2:$E$1085,3,))</f>
        <v>0</v>
      </c>
      <c r="AW35" s="17">
        <f>IF(ISERROR(VLOOKUP(CONCATENATE(AW$3,$A35),[3]Sheet4!$B$2:$E$1085,3,)=TRUE),0,VLOOKUP(CONCATENATE(AW$3,$A35),[3]Sheet4!$B$2:$E$1085,3,))</f>
        <v>0</v>
      </c>
      <c r="AX35" s="17">
        <f>IF(ISERROR(VLOOKUP(CONCATENATE(AX$3,$A35),[3]Sheet4!$B$2:$E$1085,3,)=TRUE),0,VLOOKUP(CONCATENATE(AX$3,$A35),[3]Sheet4!$B$2:$E$1085,3,))</f>
        <v>0</v>
      </c>
      <c r="AY35" s="17">
        <f>IF(ISERROR(VLOOKUP(CONCATENATE(AY$3,$A35),[3]Sheet4!$B$2:$E$1085,3,)=TRUE),0,VLOOKUP(CONCATENATE(AY$3,$A35),[3]Sheet4!$B$2:$E$1085,3,))</f>
        <v>0</v>
      </c>
      <c r="AZ35" s="17">
        <f>IF(ISERROR(VLOOKUP(CONCATENATE(AZ$3,$A35),[3]Sheet4!$B$2:$E$1085,3,)=TRUE),0,VLOOKUP(CONCATENATE(AZ$3,$A35),[3]Sheet4!$B$2:$E$1085,3,))</f>
        <v>0</v>
      </c>
      <c r="BA35" s="17">
        <f>IF(ISERROR(VLOOKUP(CONCATENATE(BA$3,$A35),[3]Sheet4!$B$2:$E$1085,3,)=TRUE),0,VLOOKUP(CONCATENATE(BA$3,$A35),[3]Sheet4!$B$2:$E$1085,3,))</f>
        <v>0</v>
      </c>
      <c r="BB35" s="17">
        <f>IF(ISERROR(VLOOKUP(CONCATENATE(BB$3,$A35),[3]Sheet4!$B$2:$E$1085,3,)=TRUE),0,VLOOKUP(CONCATENATE(BB$3,$A35),[3]Sheet4!$B$2:$E$1085,3,))</f>
        <v>0</v>
      </c>
      <c r="BC35" s="17">
        <f>IF(ISERROR(VLOOKUP(CONCATENATE(BC$3,$A35),[3]Sheet4!$B$2:$E$1085,3,)=TRUE),0,VLOOKUP(CONCATENATE(BC$3,$A35),[3]Sheet4!$B$2:$E$1085,3,))</f>
        <v>0</v>
      </c>
      <c r="BD35" s="17">
        <f>IF(ISERROR(VLOOKUP(CONCATENATE(BD$3,$A35),[3]Sheet4!$B$2:$E$1085,3,)=TRUE),0,VLOOKUP(CONCATENATE(BD$3,$A35),[3]Sheet4!$B$2:$E$1085,3,))</f>
        <v>0</v>
      </c>
      <c r="BE35" s="17">
        <f>IF(ISERROR(VLOOKUP(CONCATENATE(BE$3,$A35),[3]Sheet4!$B$2:$E$1085,3,)=TRUE),0,VLOOKUP(CONCATENATE(BE$3,$A35),[3]Sheet4!$B$2:$E$1085,3,))</f>
        <v>0</v>
      </c>
      <c r="BF35" s="17">
        <f>IF(ISERROR(VLOOKUP(CONCATENATE(BF$3,$A35),[3]Sheet4!$B$2:$E$1085,3,)=TRUE),0,VLOOKUP(CONCATENATE(BF$3,$A35),[3]Sheet4!$B$2:$E$1085,3,))</f>
        <v>0</v>
      </c>
      <c r="BG35" s="17">
        <f>IF(ISERROR(VLOOKUP(CONCATENATE(BG$3,$A35),[3]Sheet4!$B$2:$E$1085,3,)=TRUE),0,VLOOKUP(CONCATENATE(BG$3,$A35),[3]Sheet4!$B$2:$E$1085,3,))</f>
        <v>0</v>
      </c>
      <c r="BH35" s="17">
        <f>IF(ISERROR(VLOOKUP(CONCATENATE(BH$3,$A35),[3]Sheet4!$B$2:$E$1085,3,)=TRUE),0,VLOOKUP(CONCATENATE(BH$3,$A35),[3]Sheet4!$B$2:$E$1085,3,))</f>
        <v>0</v>
      </c>
      <c r="BI35" s="17">
        <f>IF(ISERROR(VLOOKUP(CONCATENATE(BI$3,$A35),[3]Sheet4!$B$2:$E$1085,3,)=TRUE),0,VLOOKUP(CONCATENATE(BI$3,$A35),[3]Sheet4!$B$2:$E$1085,3,))</f>
        <v>0</v>
      </c>
      <c r="BJ35" s="17">
        <f>IF(ISERROR(VLOOKUP(CONCATENATE(BJ$3,$A35),[3]Sheet4!$B$2:$E$1085,3,)=TRUE),0,VLOOKUP(CONCATENATE(BJ$3,$A35),[3]Sheet4!$B$2:$E$1085,3,))</f>
        <v>0</v>
      </c>
      <c r="BK35" s="17">
        <f>IF(ISERROR(VLOOKUP(CONCATENATE(BK$3,$A35),[3]Sheet4!$B$2:$E$1085,3,)=TRUE),0,VLOOKUP(CONCATENATE(BK$3,$A35),[3]Sheet4!$B$2:$E$1085,3,))</f>
        <v>0</v>
      </c>
      <c r="BL35" s="17">
        <f>IF(ISERROR(VLOOKUP(CONCATENATE(BL$3,$A35),[3]Sheet4!$B$2:$E$1085,3,)=TRUE),0,VLOOKUP(CONCATENATE(BL$3,$A35),[3]Sheet4!$B$2:$E$1085,3,))</f>
        <v>0</v>
      </c>
      <c r="BM35" s="17">
        <f>IF(ISERROR(VLOOKUP(CONCATENATE(BM$3,$A35),[3]Sheet4!$B$2:$E$1085,3,)=TRUE),0,VLOOKUP(CONCATENATE(BM$3,$A35),[3]Sheet4!$B$2:$E$1085,3,))</f>
        <v>0</v>
      </c>
      <c r="BN35" s="17">
        <f>IF(ISERROR(VLOOKUP(CONCATENATE(BN$3,$A35),[3]Sheet4!$B$2:$E$1085,3,)=TRUE),0,VLOOKUP(CONCATENATE(BN$3,$A35),[3]Sheet4!$B$2:$E$1085,3,))</f>
        <v>0</v>
      </c>
      <c r="BO35" s="17">
        <f>IF(ISERROR(VLOOKUP(CONCATENATE(BO$3,$A35),[3]Sheet4!$B$2:$E$1085,3,)=TRUE),0,VLOOKUP(CONCATENATE(BO$3,$A35),[3]Sheet4!$B$2:$E$1085,3,))</f>
        <v>0</v>
      </c>
      <c r="BP35" s="17">
        <f>IF(ISERROR(VLOOKUP(CONCATENATE(BP$3,$A35),[3]Sheet4!$B$2:$E$1085,3,)=TRUE),0,VLOOKUP(CONCATENATE(BP$3,$A35),[3]Sheet4!$B$2:$E$1085,3,))</f>
        <v>0</v>
      </c>
      <c r="BQ35" s="17">
        <f>IF(ISERROR(VLOOKUP(CONCATENATE(BQ$3,$A35),[3]Sheet4!$B$2:$E$1085,3,)=TRUE),0,VLOOKUP(CONCATENATE(BQ$3,$A35),[3]Sheet4!$B$2:$E$1085,3,))</f>
        <v>0</v>
      </c>
      <c r="BR35" s="17">
        <f>IF(ISERROR(VLOOKUP(CONCATENATE(BR$3,$A35),[3]Sheet4!$B$2:$E$1085,3,)=TRUE),0,VLOOKUP(CONCATENATE(BR$3,$A35),[3]Sheet4!$B$2:$E$1085,3,))</f>
        <v>0</v>
      </c>
      <c r="BS35" s="17">
        <f>IF(ISERROR(VLOOKUP(CONCATENATE(BS$3,$A35),[3]Sheet4!$B$2:$E$1085,3,)=TRUE),0,VLOOKUP(CONCATENATE(BS$3,$A35),[3]Sheet4!$B$2:$E$1085,3,))</f>
        <v>0</v>
      </c>
      <c r="BT35" s="17">
        <f>IF(ISERROR(VLOOKUP(CONCATENATE(BT$3,$A35),[3]Sheet4!$B$2:$E$1085,3,)=TRUE),0,VLOOKUP(CONCATENATE(BT$3,$A35),[3]Sheet4!$B$2:$E$1085,3,))</f>
        <v>0</v>
      </c>
      <c r="BU35" s="17">
        <f>IF(ISERROR(VLOOKUP(CONCATENATE(BU$3,$A35),[3]Sheet4!$B$2:$E$1085,3,)=TRUE),0,VLOOKUP(CONCATENATE(BU$3,$A35),[3]Sheet4!$B$2:$E$1085,3,))</f>
        <v>0</v>
      </c>
      <c r="BV35" s="17">
        <f>IF(ISERROR(VLOOKUP(CONCATENATE(BV$3,$A35),[3]Sheet4!$B$2:$E$1085,3,)=TRUE),0,VLOOKUP(CONCATENATE(BV$3,$A35),[3]Sheet4!$B$2:$E$1085,3,))</f>
        <v>0</v>
      </c>
      <c r="BW35" s="17">
        <f>IF(ISERROR(VLOOKUP(CONCATENATE(BW$3,$A35),[3]Sheet4!$B$2:$E$1085,3,)=TRUE),0,VLOOKUP(CONCATENATE(BW$3,$A35),[3]Sheet4!$B$2:$E$1085,3,))</f>
        <v>0</v>
      </c>
      <c r="BX35" s="17">
        <f>IF(ISERROR(VLOOKUP(CONCATENATE(BX$3,$A35),[3]Sheet4!$B$2:$E$1085,3,)=TRUE),0,VLOOKUP(CONCATENATE(BX$3,$A35),[3]Sheet4!$B$2:$E$1085,3,))</f>
        <v>0</v>
      </c>
      <c r="BY35" s="17">
        <f>IF(ISERROR(VLOOKUP(CONCATENATE(BY$3,$A35),[3]Sheet4!$B$2:$E$1085,3,)=TRUE),0,VLOOKUP(CONCATENATE(BY$3,$A35),[3]Sheet4!$B$2:$E$1085,3,))</f>
        <v>0</v>
      </c>
      <c r="BZ35" s="17">
        <f>IF(ISERROR(VLOOKUP(CONCATENATE(BZ$3,$A35),[3]Sheet4!$B$2:$E$1085,3,)=TRUE),0,VLOOKUP(CONCATENATE(BZ$3,$A35),[3]Sheet4!$B$2:$E$1085,3,))</f>
        <v>0</v>
      </c>
      <c r="CA35" s="17">
        <f>IF(ISERROR(VLOOKUP(CONCATENATE(CA$3,$A35),[3]Sheet4!$B$2:$E$1085,3,)=TRUE),0,VLOOKUP(CONCATENATE(CA$3,$A35),[3]Sheet4!$B$2:$E$1085,3,))</f>
        <v>0</v>
      </c>
      <c r="CB35" s="17">
        <f>IF(ISERROR(VLOOKUP(CONCATENATE(CB$3,$A35),[3]Sheet4!$B$2:$E$1085,3,)=TRUE),0,VLOOKUP(CONCATENATE(CB$3,$A35),[3]Sheet4!$B$2:$E$1085,3,))</f>
        <v>0</v>
      </c>
      <c r="CC35" s="17">
        <f>IF(ISERROR(VLOOKUP(CONCATENATE(CC$3,$A35),[3]Sheet4!$B$2:$E$1085,3,)=TRUE),0,VLOOKUP(CONCATENATE(CC$3,$A35),[3]Sheet4!$B$2:$E$1085,3,))</f>
        <v>0</v>
      </c>
      <c r="CD35" s="17">
        <f>IF(ISERROR(VLOOKUP(CONCATENATE(CD$3,$A35),[3]Sheet4!$B$2:$E$1085,3,)=TRUE),0,VLOOKUP(CONCATENATE(CD$3,$A35),[3]Sheet4!$B$2:$E$1085,3,))</f>
        <v>0</v>
      </c>
      <c r="CE35" s="17">
        <f>IF(ISERROR(VLOOKUP(CONCATENATE(CE$3,$A35),[3]Sheet4!$B$2:$E$1085,3,)=TRUE),0,VLOOKUP(CONCATENATE(CE$3,$A35),[3]Sheet4!$B$2:$E$1085,3,))</f>
        <v>0</v>
      </c>
      <c r="CF35" s="17">
        <f>IF(ISERROR(VLOOKUP(CONCATENATE(CF$3,$A35),[3]Sheet4!$B$2:$E$1085,3,)=TRUE),0,VLOOKUP(CONCATENATE(CF$3,$A35),[3]Sheet4!$B$2:$E$1085,3,))</f>
        <v>0</v>
      </c>
      <c r="CG35" s="17">
        <f>IF(ISERROR(VLOOKUP(CONCATENATE(CG$3,$A35),[3]Sheet4!$B$2:$E$1085,3,)=TRUE),0,VLOOKUP(CONCATENATE(CG$3,$A35),[3]Sheet4!$B$2:$E$1085,3,))</f>
        <v>0</v>
      </c>
      <c r="CH35" s="17">
        <f>IF(ISERROR(VLOOKUP(CONCATENATE(CH$3,$A35),[3]Sheet4!$B$2:$E$1085,3,)=TRUE),0,VLOOKUP(CONCATENATE(CH$3,$A35),[3]Sheet4!$B$2:$E$1085,3,))</f>
        <v>0</v>
      </c>
      <c r="CI35" s="17">
        <f>IF(ISERROR(VLOOKUP(CONCATENATE(CI$3,$A35),[3]Sheet4!$B$2:$E$1085,3,)=TRUE),0,VLOOKUP(CONCATENATE(CI$3,$A35),[3]Sheet4!$B$2:$E$1085,3,))</f>
        <v>0</v>
      </c>
      <c r="CJ35" s="17">
        <f>IF(ISERROR(VLOOKUP(CONCATENATE(CJ$3,$A35),[3]Sheet4!$B$2:$E$1085,3,)=TRUE),0,VLOOKUP(CONCATENATE(CJ$3,$A35),[3]Sheet4!$B$2:$E$1085,3,))</f>
        <v>0</v>
      </c>
      <c r="CK35" s="17">
        <f>IF(ISERROR(VLOOKUP(CONCATENATE(CK$3,$A35),[3]Sheet4!$B$2:$E$1085,3,)=TRUE),0,VLOOKUP(CONCATENATE(CK$3,$A35),[3]Sheet4!$B$2:$E$1085,3,))</f>
        <v>0</v>
      </c>
      <c r="CL35" s="17">
        <f>IF(ISERROR(VLOOKUP(CONCATENATE(CL$3,$A35),[3]Sheet4!$B$2:$E$1085,3,)=TRUE),0,VLOOKUP(CONCATENATE(CL$3,$A35),[3]Sheet4!$B$2:$E$1085,3,))</f>
        <v>0</v>
      </c>
      <c r="CM35" s="17">
        <f>IF(ISERROR(VLOOKUP(CONCATENATE(CM$3,$A35),[3]Sheet4!$B$2:$E$1085,3,)=TRUE),0,VLOOKUP(CONCATENATE(CM$3,$A35),[3]Sheet4!$B$2:$E$1085,3,))</f>
        <v>0</v>
      </c>
      <c r="CN35" s="17">
        <f>IF(ISERROR(VLOOKUP(CONCATENATE(CN$3,$A35),[3]Sheet4!$B$2:$E$1085,3,)=TRUE),0,VLOOKUP(CONCATENATE(CN$3,$A35),[3]Sheet4!$B$2:$E$1085,3,))</f>
        <v>0</v>
      </c>
      <c r="CO35" s="17">
        <f>IF(ISERROR(VLOOKUP(CONCATENATE(CO$3,$A35),[3]Sheet4!$B$2:$E$1085,3,)=TRUE),0,VLOOKUP(CONCATENATE(CO$3,$A35),[3]Sheet4!$B$2:$E$1085,3,))</f>
        <v>0</v>
      </c>
      <c r="CP35" s="17">
        <f>IF(ISERROR(VLOOKUP(CONCATENATE(CP$3,$A35),[3]Sheet4!$B$2:$E$1085,3,)=TRUE),0,VLOOKUP(CONCATENATE(CP$3,$A35),[3]Sheet4!$B$2:$E$1085,3,))</f>
        <v>0</v>
      </c>
      <c r="CQ35" s="17">
        <f>IF(ISERROR(VLOOKUP(CONCATENATE(CQ$3,$A35),[3]Sheet4!$B$2:$E$1085,3,)=TRUE),0,VLOOKUP(CONCATENATE(CQ$3,$A35),[3]Sheet4!$B$2:$E$1085,3,))</f>
        <v>0</v>
      </c>
      <c r="CR35" s="17">
        <f>IF(ISERROR(VLOOKUP(CONCATENATE(CR$3,$A35),[3]Sheet4!$B$2:$E$1085,3,)=TRUE),0,VLOOKUP(CONCATENATE(CR$3,$A35),[3]Sheet4!$B$2:$E$1085,3,))</f>
        <v>0</v>
      </c>
      <c r="CS35" s="17">
        <f>IF(ISERROR(VLOOKUP(CONCATENATE(CS$3,$A35),[3]Sheet4!$B$2:$E$1085,3,)=TRUE),0,VLOOKUP(CONCATENATE(CS$3,$A35),[3]Sheet4!$B$2:$E$1085,3,))</f>
        <v>0</v>
      </c>
      <c r="CT35" s="17">
        <f>IF(ISERROR(VLOOKUP(CONCATENATE(CT$3,$A35),[3]Sheet4!$B$2:$E$1085,3,)=TRUE),0,VLOOKUP(CONCATENATE(CT$3,$A35),[3]Sheet4!$B$2:$E$1085,3,))</f>
        <v>0</v>
      </c>
      <c r="CU35" s="17">
        <f>IF(ISERROR(VLOOKUP(CONCATENATE(CU$3,$A35),[3]Sheet4!$B$2:$E$1085,3,)=TRUE),0,VLOOKUP(CONCATENATE(CU$3,$A35),[3]Sheet4!$B$2:$E$1085,3,))</f>
        <v>0</v>
      </c>
      <c r="CV35" s="17">
        <f>IF(ISERROR(VLOOKUP(CONCATENATE(CV$3,$A35),[3]Sheet4!$B$2:$E$1085,3,)=TRUE),0,VLOOKUP(CONCATENATE(CV$3,$A35),[3]Sheet4!$B$2:$E$1085,3,))</f>
        <v>0</v>
      </c>
      <c r="CW35" s="17">
        <f>IF(ISERROR(VLOOKUP(CONCATENATE(CW$3,$A35),[3]Sheet4!$B$2:$E$1085,3,)=TRUE),0,VLOOKUP(CONCATENATE(CW$3,$A35),[3]Sheet4!$B$2:$E$1085,3,))</f>
        <v>0</v>
      </c>
      <c r="CX35" s="17">
        <f>IF(ISERROR(VLOOKUP(CONCATENATE(CX$3,$A35),[3]Sheet4!$B$2:$E$1085,3,)=TRUE),0,VLOOKUP(CONCATENATE(CX$3,$A35),[3]Sheet4!$B$2:$E$1085,3,))</f>
        <v>0</v>
      </c>
      <c r="CY35" s="17">
        <f>IF(ISERROR(VLOOKUP(CONCATENATE(CY$3,$A35),[3]Sheet4!$B$2:$E$1085,3,)=TRUE),0,VLOOKUP(CONCATENATE(CY$3,$A35),[3]Sheet4!$B$2:$E$1085,3,))</f>
        <v>0</v>
      </c>
      <c r="CZ35" s="17">
        <f>IF(ISERROR(VLOOKUP(CONCATENATE(CZ$3,$A35),[3]Sheet4!$B$2:$E$1085,3,)=TRUE),0,VLOOKUP(CONCATENATE(CZ$3,$A35),[3]Sheet4!$B$2:$E$1085,3,))</f>
        <v>0</v>
      </c>
      <c r="DA35" s="17">
        <f>IF(ISERROR(VLOOKUP(CONCATENATE(DA$3,$A35),[3]Sheet4!$B$2:$E$1085,3,)=TRUE),0,VLOOKUP(CONCATENATE(DA$3,$A35),[3]Sheet4!$B$2:$E$1085,3,))</f>
        <v>0</v>
      </c>
    </row>
    <row r="36" spans="1:105">
      <c r="A36" s="131">
        <v>1040005</v>
      </c>
      <c r="B36" s="131" t="s">
        <v>27</v>
      </c>
      <c r="C36" s="132">
        <v>330319</v>
      </c>
      <c r="D36" s="21">
        <v>334323</v>
      </c>
      <c r="E36" s="132">
        <f t="shared" si="40"/>
        <v>334323</v>
      </c>
      <c r="F36" s="21">
        <f t="shared" si="41"/>
        <v>0</v>
      </c>
      <c r="G36" s="21">
        <f t="shared" si="42"/>
        <v>352042.11900000001</v>
      </c>
      <c r="H36" s="21">
        <f t="shared" si="43"/>
        <v>371404.43554500001</v>
      </c>
      <c r="I36" s="17">
        <f t="shared" si="44"/>
        <v>334323</v>
      </c>
      <c r="J36" s="17">
        <f t="shared" si="45"/>
        <v>0</v>
      </c>
      <c r="K36" s="17">
        <f t="shared" si="46"/>
        <v>0</v>
      </c>
      <c r="L36" s="17">
        <f t="shared" si="47"/>
        <v>0</v>
      </c>
      <c r="M36" s="17">
        <f t="shared" si="48"/>
        <v>0</v>
      </c>
      <c r="N36" s="17">
        <f t="shared" si="49"/>
        <v>0</v>
      </c>
      <c r="O36" s="17">
        <f t="shared" si="50"/>
        <v>0</v>
      </c>
      <c r="P36" s="17">
        <f t="shared" si="51"/>
        <v>0</v>
      </c>
      <c r="Q36" s="17">
        <f>IF(ISERROR(VLOOKUP(CONCATENATE(Q$3,$A36),[3]Sheet4!$B$2:$E$1085,3,)=TRUE),0,VLOOKUP(CONCATENATE(Q$3,$A36),[3]Sheet4!$B$2:$E$1085,3,))</f>
        <v>35581</v>
      </c>
      <c r="R36" s="17">
        <f>IF(ISERROR(VLOOKUP(CONCATENATE(R$3,$A36),[3]Sheet4!$B$2:$E$1085,3,)=TRUE),0,VLOOKUP(CONCATENATE(R$3,$A36),[3]Sheet4!$B$2:$E$1085,3,))</f>
        <v>30227</v>
      </c>
      <c r="S36" s="17">
        <f>IF(ISERROR(VLOOKUP(CONCATENATE(S$3,$A36),[3]Sheet4!$B$2:$E$1085,3,)=TRUE),0,VLOOKUP(CONCATENATE(S$3,$A36),[3]Sheet4!$B$2:$E$1085,3,))</f>
        <v>0</v>
      </c>
      <c r="T36" s="17">
        <f>IF(ISERROR(VLOOKUP(CONCATENATE(T$3,$A36),[3]Sheet4!$B$2:$E$1085,3,)=TRUE),0,VLOOKUP(CONCATENATE(T$3,$A36),[3]Sheet4!$B$2:$E$1085,3,))</f>
        <v>17761</v>
      </c>
      <c r="U36" s="17">
        <f>IF(ISERROR(VLOOKUP(CONCATENATE(U$3,$A36),[3]Sheet4!$B$2:$E$1085,3,)=TRUE),0,VLOOKUP(CONCATENATE(U$3,$A36),[3]Sheet4!$B$2:$E$1085,3,))</f>
        <v>17761</v>
      </c>
      <c r="V36" s="17">
        <f>IF(ISERROR(VLOOKUP(CONCATENATE(V$3,$A36),[3]Sheet4!$B$2:$E$1085,3,)=TRUE),0,VLOOKUP(CONCATENATE(V$3,$A36),[3]Sheet4!$B$2:$E$1085,3,))</f>
        <v>6684</v>
      </c>
      <c r="W36" s="17">
        <f>IF(ISERROR(VLOOKUP(CONCATENATE(W$3,$A36),[3]Sheet4!$B$2:$E$1085,3,)=TRUE),0,VLOOKUP(CONCATENATE(W$3,$A36),[3]Sheet4!$B$2:$E$1085,3,))</f>
        <v>17761</v>
      </c>
      <c r="X36" s="17">
        <f>IF(ISERROR(VLOOKUP(CONCATENATE(X$3,$A36),[3]Sheet4!$B$2:$E$1085,3,)=TRUE),0,VLOOKUP(CONCATENATE(X$3,$A36),[3]Sheet4!$B$2:$E$1085,3,))</f>
        <v>17761</v>
      </c>
      <c r="Y36" s="17">
        <f>IF(ISERROR(VLOOKUP(CONCATENATE(Y$3,$A36),[3]Sheet4!$B$2:$E$1085,3,)=TRUE),0,VLOOKUP(CONCATENATE(Y$3,$A36),[3]Sheet4!$B$2:$E$1085,3,))</f>
        <v>17761</v>
      </c>
      <c r="Z36" s="17">
        <f>IF(ISERROR(VLOOKUP(CONCATENATE(Z$3,$A36),[3]Sheet4!$B$2:$E$1085,3,)=TRUE),0,VLOOKUP(CONCATENATE(Z$3,$A36),[3]Sheet4!$B$2:$E$1085,3,))</f>
        <v>17761</v>
      </c>
      <c r="AA36" s="17">
        <f>IF(ISERROR(VLOOKUP(CONCATENATE(AA$3,$A36),[3]Sheet4!$B$2:$E$1085,3,)=TRUE),0,VLOOKUP(CONCATENATE(AA$3,$A36),[3]Sheet4!$B$2:$E$1085,3,))</f>
        <v>17761</v>
      </c>
      <c r="AB36" s="17">
        <f>IF(ISERROR(VLOOKUP(CONCATENATE(AB$3,$A36),[3]Sheet4!$B$2:$E$1085,3,)=TRUE),0,VLOOKUP(CONCATENATE(AB$3,$A36),[3]Sheet4!$B$2:$E$1085,3,))</f>
        <v>110245</v>
      </c>
      <c r="AC36" s="17">
        <f>IF(ISERROR(VLOOKUP(CONCATENATE(AC$3,$A36),[3]Sheet4!$B$2:$E$1085,3,)=TRUE),0,VLOOKUP(CONCATENATE(AC$3,$A36),[3]Sheet4!$B$2:$E$1085,3,))</f>
        <v>27259</v>
      </c>
      <c r="AD36" s="17">
        <f>IF(ISERROR(VLOOKUP(CONCATENATE(AD$3,$A36),[3]Sheet4!$B$2:$E$1085,3,)=TRUE),0,VLOOKUP(CONCATENATE(AD$3,$A36),[3]Sheet4!$B$2:$E$1085,3,))</f>
        <v>0</v>
      </c>
      <c r="AE36" s="17">
        <f>IF(ISERROR(VLOOKUP(CONCATENATE(AE$3,$A36),[3]Sheet4!$B$2:$E$1085,3,)=TRUE),0,VLOOKUP(CONCATENATE(AE$3,$A36),[3]Sheet4!$B$2:$E$1085,3,))</f>
        <v>0</v>
      </c>
      <c r="AF36" s="17">
        <f>IF(ISERROR(VLOOKUP(CONCATENATE(AF$3,$A36),[3]Sheet4!$B$2:$E$1085,3,)=TRUE),0,VLOOKUP(CONCATENATE(AF$3,$A36),[3]Sheet4!$B$2:$E$1085,3,))</f>
        <v>0</v>
      </c>
      <c r="AG36" s="17">
        <f>IF(ISERROR(VLOOKUP(CONCATENATE(AG$3,$A36),[3]Sheet4!$B$2:$E$1085,3,)=TRUE),0,VLOOKUP(CONCATENATE(AG$3,$A36),[3]Sheet4!$B$2:$E$1085,3,))</f>
        <v>0</v>
      </c>
      <c r="AH36" s="17">
        <f>IF(ISERROR(VLOOKUP(CONCATENATE(AH$3,$A36),[3]Sheet4!$B$2:$E$1085,3,)=TRUE),0,VLOOKUP(CONCATENATE(AH$3,$A36),[3]Sheet4!$B$2:$E$1085,3,))</f>
        <v>0</v>
      </c>
      <c r="AI36" s="17">
        <f>IF(ISERROR(VLOOKUP(CONCATENATE(AI$3,$A36),[3]Sheet4!$B$2:$E$1085,3,)=TRUE),0,VLOOKUP(CONCATENATE(AI$3,$A36),[3]Sheet4!$B$2:$E$1085,3,))</f>
        <v>0</v>
      </c>
      <c r="AJ36" s="17">
        <f>IF(ISERROR(VLOOKUP(CONCATENATE(AJ$3,$A36),[3]Sheet4!$B$2:$E$1085,3,)=TRUE),0,VLOOKUP(CONCATENATE(AJ$3,$A36),[3]Sheet4!$B$2:$E$1085,3,))</f>
        <v>0</v>
      </c>
      <c r="AK36" s="17">
        <f>IF(ISERROR(VLOOKUP(CONCATENATE(AK$3,$A36),[3]Sheet4!$B$2:$E$1085,3,)=TRUE),0,VLOOKUP(CONCATENATE(AK$3,$A36),[3]Sheet4!$B$2:$E$1085,3,))</f>
        <v>0</v>
      </c>
      <c r="AL36" s="17">
        <f>IF(ISERROR(VLOOKUP(CONCATENATE(AL$3,$A36),[3]Sheet4!$B$2:$E$1085,3,)=TRUE),0,VLOOKUP(CONCATENATE(AL$3,$A36),[3]Sheet4!$B$2:$E$1085,3,))</f>
        <v>0</v>
      </c>
      <c r="AM36" s="17">
        <f>IF(ISERROR(VLOOKUP(CONCATENATE(AM$3,$A36),[3]Sheet4!$B$2:$E$1085,3,)=TRUE),0,VLOOKUP(CONCATENATE(AM$3,$A36),[3]Sheet4!$B$2:$E$1085,3,))</f>
        <v>0</v>
      </c>
      <c r="AN36" s="17">
        <f>IF(ISERROR(VLOOKUP(CONCATENATE(AN$3,$A36),[3]Sheet4!$B$2:$E$1085,3,)=TRUE),0,VLOOKUP(CONCATENATE(AN$3,$A36),[3]Sheet4!$B$2:$E$1085,3,))</f>
        <v>0</v>
      </c>
      <c r="AO36" s="17">
        <f>IF(ISERROR(VLOOKUP(CONCATENATE(AO$3,$A36),[3]Sheet4!$B$2:$E$1085,3,)=TRUE),0,VLOOKUP(CONCATENATE(AO$3,$A36),[3]Sheet4!$B$2:$E$1085,3,))</f>
        <v>0</v>
      </c>
      <c r="AP36" s="17">
        <f>IF(ISERROR(VLOOKUP(CONCATENATE(AP$3,$A36),[3]Sheet4!$B$2:$E$1085,3,)=TRUE),0,VLOOKUP(CONCATENATE(AP$3,$A36),[3]Sheet4!$B$2:$E$1085,3,))</f>
        <v>0</v>
      </c>
      <c r="AQ36" s="17">
        <f>IF(ISERROR(VLOOKUP(CONCATENATE(AQ$3,$A36),[3]Sheet4!$B$2:$E$1085,3,)=TRUE),0,VLOOKUP(CONCATENATE(AQ$3,$A36),[3]Sheet4!$B$2:$E$1085,3,))</f>
        <v>0</v>
      </c>
      <c r="AR36" s="17">
        <f>IF(ISERROR(VLOOKUP(CONCATENATE(AR$3,$A36),[3]Sheet4!$B$2:$E$1085,3,)=TRUE),0,VLOOKUP(CONCATENATE(AR$3,$A36),[3]Sheet4!$B$2:$E$1085,3,))</f>
        <v>0</v>
      </c>
      <c r="AS36" s="17">
        <f>IF(ISERROR(VLOOKUP(CONCATENATE(AS$3,$A36),[3]Sheet4!$B$2:$E$1085,3,)=TRUE),0,VLOOKUP(CONCATENATE(AS$3,$A36),[3]Sheet4!$B$2:$E$1085,3,))</f>
        <v>0</v>
      </c>
      <c r="AT36" s="17">
        <f>IF(ISERROR(VLOOKUP(CONCATENATE(AT$3,$A36),[3]Sheet4!$B$2:$E$1085,3,)=TRUE),0,VLOOKUP(CONCATENATE(AT$3,$A36),[3]Sheet4!$B$2:$E$1085,3,))</f>
        <v>0</v>
      </c>
      <c r="AU36" s="17">
        <f>IF(ISERROR(VLOOKUP(CONCATENATE(AU$3,$A36),[3]Sheet4!$B$2:$E$1085,3,)=TRUE),0,VLOOKUP(CONCATENATE(AU$3,$A36),[3]Sheet4!$B$2:$E$1085,3,))</f>
        <v>0</v>
      </c>
      <c r="AV36" s="17">
        <f>IF(ISERROR(VLOOKUP(CONCATENATE(AV$3,$A36),[3]Sheet4!$B$2:$E$1085,3,)=TRUE),0,VLOOKUP(CONCATENATE(AV$3,$A36),[3]Sheet4!$B$2:$E$1085,3,))</f>
        <v>0</v>
      </c>
      <c r="AW36" s="17">
        <f>IF(ISERROR(VLOOKUP(CONCATENATE(AW$3,$A36),[3]Sheet4!$B$2:$E$1085,3,)=TRUE),0,VLOOKUP(CONCATENATE(AW$3,$A36),[3]Sheet4!$B$2:$E$1085,3,))</f>
        <v>0</v>
      </c>
      <c r="AX36" s="17">
        <f>IF(ISERROR(VLOOKUP(CONCATENATE(AX$3,$A36),[3]Sheet4!$B$2:$E$1085,3,)=TRUE),0,VLOOKUP(CONCATENATE(AX$3,$A36),[3]Sheet4!$B$2:$E$1085,3,))</f>
        <v>0</v>
      </c>
      <c r="AY36" s="17">
        <f>IF(ISERROR(VLOOKUP(CONCATENATE(AY$3,$A36),[3]Sheet4!$B$2:$E$1085,3,)=TRUE),0,VLOOKUP(CONCATENATE(AY$3,$A36),[3]Sheet4!$B$2:$E$1085,3,))</f>
        <v>0</v>
      </c>
      <c r="AZ36" s="17">
        <f>IF(ISERROR(VLOOKUP(CONCATENATE(AZ$3,$A36),[3]Sheet4!$B$2:$E$1085,3,)=TRUE),0,VLOOKUP(CONCATENATE(AZ$3,$A36),[3]Sheet4!$B$2:$E$1085,3,))</f>
        <v>0</v>
      </c>
      <c r="BA36" s="17">
        <f>IF(ISERROR(VLOOKUP(CONCATENATE(BA$3,$A36),[3]Sheet4!$B$2:$E$1085,3,)=TRUE),0,VLOOKUP(CONCATENATE(BA$3,$A36),[3]Sheet4!$B$2:$E$1085,3,))</f>
        <v>0</v>
      </c>
      <c r="BB36" s="17">
        <f>IF(ISERROR(VLOOKUP(CONCATENATE(BB$3,$A36),[3]Sheet4!$B$2:$E$1085,3,)=TRUE),0,VLOOKUP(CONCATENATE(BB$3,$A36),[3]Sheet4!$B$2:$E$1085,3,))</f>
        <v>0</v>
      </c>
      <c r="BC36" s="17">
        <f>IF(ISERROR(VLOOKUP(CONCATENATE(BC$3,$A36),[3]Sheet4!$B$2:$E$1085,3,)=TRUE),0,VLOOKUP(CONCATENATE(BC$3,$A36),[3]Sheet4!$B$2:$E$1085,3,))</f>
        <v>0</v>
      </c>
      <c r="BD36" s="17">
        <f>IF(ISERROR(VLOOKUP(CONCATENATE(BD$3,$A36),[3]Sheet4!$B$2:$E$1085,3,)=TRUE),0,VLOOKUP(CONCATENATE(BD$3,$A36),[3]Sheet4!$B$2:$E$1085,3,))</f>
        <v>0</v>
      </c>
      <c r="BE36" s="17">
        <f>IF(ISERROR(VLOOKUP(CONCATENATE(BE$3,$A36),[3]Sheet4!$B$2:$E$1085,3,)=TRUE),0,VLOOKUP(CONCATENATE(BE$3,$A36),[3]Sheet4!$B$2:$E$1085,3,))</f>
        <v>0</v>
      </c>
      <c r="BF36" s="17">
        <f>IF(ISERROR(VLOOKUP(CONCATENATE(BF$3,$A36),[3]Sheet4!$B$2:$E$1085,3,)=TRUE),0,VLOOKUP(CONCATENATE(BF$3,$A36),[3]Sheet4!$B$2:$E$1085,3,))</f>
        <v>0</v>
      </c>
      <c r="BG36" s="17">
        <f>IF(ISERROR(VLOOKUP(CONCATENATE(BG$3,$A36),[3]Sheet4!$B$2:$E$1085,3,)=TRUE),0,VLOOKUP(CONCATENATE(BG$3,$A36),[3]Sheet4!$B$2:$E$1085,3,))</f>
        <v>0</v>
      </c>
      <c r="BH36" s="17">
        <f>IF(ISERROR(VLOOKUP(CONCATENATE(BH$3,$A36),[3]Sheet4!$B$2:$E$1085,3,)=TRUE),0,VLOOKUP(CONCATENATE(BH$3,$A36),[3]Sheet4!$B$2:$E$1085,3,))</f>
        <v>0</v>
      </c>
      <c r="BI36" s="17">
        <f>IF(ISERROR(VLOOKUP(CONCATENATE(BI$3,$A36),[3]Sheet4!$B$2:$E$1085,3,)=TRUE),0,VLOOKUP(CONCATENATE(BI$3,$A36),[3]Sheet4!$B$2:$E$1085,3,))</f>
        <v>0</v>
      </c>
      <c r="BJ36" s="17">
        <f>IF(ISERROR(VLOOKUP(CONCATENATE(BJ$3,$A36),[3]Sheet4!$B$2:$E$1085,3,)=TRUE),0,VLOOKUP(CONCATENATE(BJ$3,$A36),[3]Sheet4!$B$2:$E$1085,3,))</f>
        <v>0</v>
      </c>
      <c r="BK36" s="17">
        <f>IF(ISERROR(VLOOKUP(CONCATENATE(BK$3,$A36),[3]Sheet4!$B$2:$E$1085,3,)=TRUE),0,VLOOKUP(CONCATENATE(BK$3,$A36),[3]Sheet4!$B$2:$E$1085,3,))</f>
        <v>0</v>
      </c>
      <c r="BL36" s="17">
        <f>IF(ISERROR(VLOOKUP(CONCATENATE(BL$3,$A36),[3]Sheet4!$B$2:$E$1085,3,)=TRUE),0,VLOOKUP(CONCATENATE(BL$3,$A36),[3]Sheet4!$B$2:$E$1085,3,))</f>
        <v>0</v>
      </c>
      <c r="BM36" s="17">
        <f>IF(ISERROR(VLOOKUP(CONCATENATE(BM$3,$A36),[3]Sheet4!$B$2:$E$1085,3,)=TRUE),0,VLOOKUP(CONCATENATE(BM$3,$A36),[3]Sheet4!$B$2:$E$1085,3,))</f>
        <v>0</v>
      </c>
      <c r="BN36" s="17">
        <f>IF(ISERROR(VLOOKUP(CONCATENATE(BN$3,$A36),[3]Sheet4!$B$2:$E$1085,3,)=TRUE),0,VLOOKUP(CONCATENATE(BN$3,$A36),[3]Sheet4!$B$2:$E$1085,3,))</f>
        <v>0</v>
      </c>
      <c r="BO36" s="17">
        <f>IF(ISERROR(VLOOKUP(CONCATENATE(BO$3,$A36),[3]Sheet4!$B$2:$E$1085,3,)=TRUE),0,VLOOKUP(CONCATENATE(BO$3,$A36),[3]Sheet4!$B$2:$E$1085,3,))</f>
        <v>0</v>
      </c>
      <c r="BP36" s="17">
        <f>IF(ISERROR(VLOOKUP(CONCATENATE(BP$3,$A36),[3]Sheet4!$B$2:$E$1085,3,)=TRUE),0,VLOOKUP(CONCATENATE(BP$3,$A36),[3]Sheet4!$B$2:$E$1085,3,))</f>
        <v>0</v>
      </c>
      <c r="BQ36" s="17">
        <f>IF(ISERROR(VLOOKUP(CONCATENATE(BQ$3,$A36),[3]Sheet4!$B$2:$E$1085,3,)=TRUE),0,VLOOKUP(CONCATENATE(BQ$3,$A36),[3]Sheet4!$B$2:$E$1085,3,))</f>
        <v>0</v>
      </c>
      <c r="BR36" s="17">
        <f>IF(ISERROR(VLOOKUP(CONCATENATE(BR$3,$A36),[3]Sheet4!$B$2:$E$1085,3,)=TRUE),0,VLOOKUP(CONCATENATE(BR$3,$A36),[3]Sheet4!$B$2:$E$1085,3,))</f>
        <v>0</v>
      </c>
      <c r="BS36" s="17">
        <f>IF(ISERROR(VLOOKUP(CONCATENATE(BS$3,$A36),[3]Sheet4!$B$2:$E$1085,3,)=TRUE),0,VLOOKUP(CONCATENATE(BS$3,$A36),[3]Sheet4!$B$2:$E$1085,3,))</f>
        <v>0</v>
      </c>
      <c r="BT36" s="17">
        <f>IF(ISERROR(VLOOKUP(CONCATENATE(BT$3,$A36),[3]Sheet4!$B$2:$E$1085,3,)=TRUE),0,VLOOKUP(CONCATENATE(BT$3,$A36),[3]Sheet4!$B$2:$E$1085,3,))</f>
        <v>0</v>
      </c>
      <c r="BU36" s="17">
        <f>IF(ISERROR(VLOOKUP(CONCATENATE(BU$3,$A36),[3]Sheet4!$B$2:$E$1085,3,)=TRUE),0,VLOOKUP(CONCATENATE(BU$3,$A36),[3]Sheet4!$B$2:$E$1085,3,))</f>
        <v>0</v>
      </c>
      <c r="BV36" s="17">
        <f>IF(ISERROR(VLOOKUP(CONCATENATE(BV$3,$A36),[3]Sheet4!$B$2:$E$1085,3,)=TRUE),0,VLOOKUP(CONCATENATE(BV$3,$A36),[3]Sheet4!$B$2:$E$1085,3,))</f>
        <v>0</v>
      </c>
      <c r="BW36" s="17">
        <f>IF(ISERROR(VLOOKUP(CONCATENATE(BW$3,$A36),[3]Sheet4!$B$2:$E$1085,3,)=TRUE),0,VLOOKUP(CONCATENATE(BW$3,$A36),[3]Sheet4!$B$2:$E$1085,3,))</f>
        <v>0</v>
      </c>
      <c r="BX36" s="17">
        <f>IF(ISERROR(VLOOKUP(CONCATENATE(BX$3,$A36),[3]Sheet4!$B$2:$E$1085,3,)=TRUE),0,VLOOKUP(CONCATENATE(BX$3,$A36),[3]Sheet4!$B$2:$E$1085,3,))</f>
        <v>0</v>
      </c>
      <c r="BY36" s="17">
        <f>IF(ISERROR(VLOOKUP(CONCATENATE(BY$3,$A36),[3]Sheet4!$B$2:$E$1085,3,)=TRUE),0,VLOOKUP(CONCATENATE(BY$3,$A36),[3]Sheet4!$B$2:$E$1085,3,))</f>
        <v>0</v>
      </c>
      <c r="BZ36" s="17">
        <f>IF(ISERROR(VLOOKUP(CONCATENATE(BZ$3,$A36),[3]Sheet4!$B$2:$E$1085,3,)=TRUE),0,VLOOKUP(CONCATENATE(BZ$3,$A36),[3]Sheet4!$B$2:$E$1085,3,))</f>
        <v>0</v>
      </c>
      <c r="CA36" s="17">
        <f>IF(ISERROR(VLOOKUP(CONCATENATE(CA$3,$A36),[3]Sheet4!$B$2:$E$1085,3,)=TRUE),0,VLOOKUP(CONCATENATE(CA$3,$A36),[3]Sheet4!$B$2:$E$1085,3,))</f>
        <v>0</v>
      </c>
      <c r="CB36" s="17">
        <f>IF(ISERROR(VLOOKUP(CONCATENATE(CB$3,$A36),[3]Sheet4!$B$2:$E$1085,3,)=TRUE),0,VLOOKUP(CONCATENATE(CB$3,$A36),[3]Sheet4!$B$2:$E$1085,3,))</f>
        <v>0</v>
      </c>
      <c r="CC36" s="17">
        <f>IF(ISERROR(VLOOKUP(CONCATENATE(CC$3,$A36),[3]Sheet4!$B$2:$E$1085,3,)=TRUE),0,VLOOKUP(CONCATENATE(CC$3,$A36),[3]Sheet4!$B$2:$E$1085,3,))</f>
        <v>0</v>
      </c>
      <c r="CD36" s="17">
        <f>IF(ISERROR(VLOOKUP(CONCATENATE(CD$3,$A36),[3]Sheet4!$B$2:$E$1085,3,)=TRUE),0,VLOOKUP(CONCATENATE(CD$3,$A36),[3]Sheet4!$B$2:$E$1085,3,))</f>
        <v>0</v>
      </c>
      <c r="CE36" s="17">
        <f>IF(ISERROR(VLOOKUP(CONCATENATE(CE$3,$A36),[3]Sheet4!$B$2:$E$1085,3,)=TRUE),0,VLOOKUP(CONCATENATE(CE$3,$A36),[3]Sheet4!$B$2:$E$1085,3,))</f>
        <v>0</v>
      </c>
      <c r="CF36" s="17">
        <f>IF(ISERROR(VLOOKUP(CONCATENATE(CF$3,$A36),[3]Sheet4!$B$2:$E$1085,3,)=TRUE),0,VLOOKUP(CONCATENATE(CF$3,$A36),[3]Sheet4!$B$2:$E$1085,3,))</f>
        <v>0</v>
      </c>
      <c r="CG36" s="17">
        <f>IF(ISERROR(VLOOKUP(CONCATENATE(CG$3,$A36),[3]Sheet4!$B$2:$E$1085,3,)=TRUE),0,VLOOKUP(CONCATENATE(CG$3,$A36),[3]Sheet4!$B$2:$E$1085,3,))</f>
        <v>0</v>
      </c>
      <c r="CH36" s="17">
        <f>IF(ISERROR(VLOOKUP(CONCATENATE(CH$3,$A36),[3]Sheet4!$B$2:$E$1085,3,)=TRUE),0,VLOOKUP(CONCATENATE(CH$3,$A36),[3]Sheet4!$B$2:$E$1085,3,))</f>
        <v>0</v>
      </c>
      <c r="CI36" s="17">
        <f>IF(ISERROR(VLOOKUP(CONCATENATE(CI$3,$A36),[3]Sheet4!$B$2:$E$1085,3,)=TRUE),0,VLOOKUP(CONCATENATE(CI$3,$A36),[3]Sheet4!$B$2:$E$1085,3,))</f>
        <v>0</v>
      </c>
      <c r="CJ36" s="17">
        <f>IF(ISERROR(VLOOKUP(CONCATENATE(CJ$3,$A36),[3]Sheet4!$B$2:$E$1085,3,)=TRUE),0,VLOOKUP(CONCATENATE(CJ$3,$A36),[3]Sheet4!$B$2:$E$1085,3,))</f>
        <v>0</v>
      </c>
      <c r="CK36" s="17">
        <f>IF(ISERROR(VLOOKUP(CONCATENATE(CK$3,$A36),[3]Sheet4!$B$2:$E$1085,3,)=TRUE),0,VLOOKUP(CONCATENATE(CK$3,$A36),[3]Sheet4!$B$2:$E$1085,3,))</f>
        <v>0</v>
      </c>
      <c r="CL36" s="17">
        <f>IF(ISERROR(VLOOKUP(CONCATENATE(CL$3,$A36),[3]Sheet4!$B$2:$E$1085,3,)=TRUE),0,VLOOKUP(CONCATENATE(CL$3,$A36),[3]Sheet4!$B$2:$E$1085,3,))</f>
        <v>0</v>
      </c>
      <c r="CM36" s="17">
        <f>IF(ISERROR(VLOOKUP(CONCATENATE(CM$3,$A36),[3]Sheet4!$B$2:$E$1085,3,)=TRUE),0,VLOOKUP(CONCATENATE(CM$3,$A36),[3]Sheet4!$B$2:$E$1085,3,))</f>
        <v>0</v>
      </c>
      <c r="CN36" s="17">
        <f>IF(ISERROR(VLOOKUP(CONCATENATE(CN$3,$A36),[3]Sheet4!$B$2:$E$1085,3,)=TRUE),0,VLOOKUP(CONCATENATE(CN$3,$A36),[3]Sheet4!$B$2:$E$1085,3,))</f>
        <v>0</v>
      </c>
      <c r="CO36" s="17">
        <f>IF(ISERROR(VLOOKUP(CONCATENATE(CO$3,$A36),[3]Sheet4!$B$2:$E$1085,3,)=TRUE),0,VLOOKUP(CONCATENATE(CO$3,$A36),[3]Sheet4!$B$2:$E$1085,3,))</f>
        <v>0</v>
      </c>
      <c r="CP36" s="17">
        <f>IF(ISERROR(VLOOKUP(CONCATENATE(CP$3,$A36),[3]Sheet4!$B$2:$E$1085,3,)=TRUE),0,VLOOKUP(CONCATENATE(CP$3,$A36),[3]Sheet4!$B$2:$E$1085,3,))</f>
        <v>0</v>
      </c>
      <c r="CQ36" s="17">
        <f>IF(ISERROR(VLOOKUP(CONCATENATE(CQ$3,$A36),[3]Sheet4!$B$2:$E$1085,3,)=TRUE),0,VLOOKUP(CONCATENATE(CQ$3,$A36),[3]Sheet4!$B$2:$E$1085,3,))</f>
        <v>0</v>
      </c>
      <c r="CR36" s="17">
        <f>IF(ISERROR(VLOOKUP(CONCATENATE(CR$3,$A36),[3]Sheet4!$B$2:$E$1085,3,)=TRUE),0,VLOOKUP(CONCATENATE(CR$3,$A36),[3]Sheet4!$B$2:$E$1085,3,))</f>
        <v>0</v>
      </c>
      <c r="CS36" s="17">
        <f>IF(ISERROR(VLOOKUP(CONCATENATE(CS$3,$A36),[3]Sheet4!$B$2:$E$1085,3,)=TRUE),0,VLOOKUP(CONCATENATE(CS$3,$A36),[3]Sheet4!$B$2:$E$1085,3,))</f>
        <v>0</v>
      </c>
      <c r="CT36" s="17">
        <f>IF(ISERROR(VLOOKUP(CONCATENATE(CT$3,$A36),[3]Sheet4!$B$2:$E$1085,3,)=TRUE),0,VLOOKUP(CONCATENATE(CT$3,$A36),[3]Sheet4!$B$2:$E$1085,3,))</f>
        <v>0</v>
      </c>
      <c r="CU36" s="17">
        <f>IF(ISERROR(VLOOKUP(CONCATENATE(CU$3,$A36),[3]Sheet4!$B$2:$E$1085,3,)=TRUE),0,VLOOKUP(CONCATENATE(CU$3,$A36),[3]Sheet4!$B$2:$E$1085,3,))</f>
        <v>0</v>
      </c>
      <c r="CV36" s="17">
        <f>IF(ISERROR(VLOOKUP(CONCATENATE(CV$3,$A36),[3]Sheet4!$B$2:$E$1085,3,)=TRUE),0,VLOOKUP(CONCATENATE(CV$3,$A36),[3]Sheet4!$B$2:$E$1085,3,))</f>
        <v>0</v>
      </c>
      <c r="CW36" s="17">
        <f>IF(ISERROR(VLOOKUP(CONCATENATE(CW$3,$A36),[3]Sheet4!$B$2:$E$1085,3,)=TRUE),0,VLOOKUP(CONCATENATE(CW$3,$A36),[3]Sheet4!$B$2:$E$1085,3,))</f>
        <v>0</v>
      </c>
      <c r="CX36" s="17">
        <f>IF(ISERROR(VLOOKUP(CONCATENATE(CX$3,$A36),[3]Sheet4!$B$2:$E$1085,3,)=TRUE),0,VLOOKUP(CONCATENATE(CX$3,$A36),[3]Sheet4!$B$2:$E$1085,3,))</f>
        <v>0</v>
      </c>
      <c r="CY36" s="17">
        <f>IF(ISERROR(VLOOKUP(CONCATENATE(CY$3,$A36),[3]Sheet4!$B$2:$E$1085,3,)=TRUE),0,VLOOKUP(CONCATENATE(CY$3,$A36),[3]Sheet4!$B$2:$E$1085,3,))</f>
        <v>0</v>
      </c>
      <c r="CZ36" s="17">
        <f>IF(ISERROR(VLOOKUP(CONCATENATE(CZ$3,$A36),[3]Sheet4!$B$2:$E$1085,3,)=TRUE),0,VLOOKUP(CONCATENATE(CZ$3,$A36),[3]Sheet4!$B$2:$E$1085,3,))</f>
        <v>0</v>
      </c>
      <c r="DA36" s="17">
        <f>IF(ISERROR(VLOOKUP(CONCATENATE(DA$3,$A36),[3]Sheet4!$B$2:$E$1085,3,)=TRUE),0,VLOOKUP(CONCATENATE(DA$3,$A36),[3]Sheet4!$B$2:$E$1085,3,))</f>
        <v>0</v>
      </c>
    </row>
    <row r="37" spans="1:105">
      <c r="A37" s="131">
        <v>1040006</v>
      </c>
      <c r="B37" s="131" t="s">
        <v>28</v>
      </c>
      <c r="C37" s="132">
        <v>1959573</v>
      </c>
      <c r="D37" s="21">
        <v>1954480</v>
      </c>
      <c r="E37" s="132">
        <f t="shared" si="40"/>
        <v>1954480</v>
      </c>
      <c r="F37" s="21">
        <f t="shared" si="41"/>
        <v>0</v>
      </c>
      <c r="G37" s="21">
        <f t="shared" si="42"/>
        <v>2058067.44</v>
      </c>
      <c r="H37" s="21">
        <f t="shared" si="43"/>
        <v>2171261.1491999999</v>
      </c>
      <c r="I37" s="17">
        <f t="shared" si="44"/>
        <v>1954480</v>
      </c>
      <c r="J37" s="17">
        <f t="shared" si="45"/>
        <v>0</v>
      </c>
      <c r="K37" s="17">
        <f t="shared" si="46"/>
        <v>0</v>
      </c>
      <c r="L37" s="17">
        <f t="shared" si="47"/>
        <v>0</v>
      </c>
      <c r="M37" s="17">
        <f t="shared" si="48"/>
        <v>0</v>
      </c>
      <c r="N37" s="17">
        <f t="shared" si="49"/>
        <v>0</v>
      </c>
      <c r="O37" s="17">
        <f t="shared" si="50"/>
        <v>0</v>
      </c>
      <c r="P37" s="17">
        <f t="shared" si="51"/>
        <v>0</v>
      </c>
      <c r="Q37" s="17">
        <f>IF(ISERROR(VLOOKUP(CONCATENATE(Q$3,$A37),[3]Sheet4!$B$2:$E$1085,3,)=TRUE),0,VLOOKUP(CONCATENATE(Q$3,$A37),[3]Sheet4!$B$2:$E$1085,3,))</f>
        <v>175305</v>
      </c>
      <c r="R37" s="17">
        <f>IF(ISERROR(VLOOKUP(CONCATENATE(R$3,$A37),[3]Sheet4!$B$2:$E$1085,3,)=TRUE),0,VLOOKUP(CONCATENATE(R$3,$A37),[3]Sheet4!$B$2:$E$1085,3,))</f>
        <v>140244</v>
      </c>
      <c r="S37" s="17">
        <f>IF(ISERROR(VLOOKUP(CONCATENATE(S$3,$A37),[3]Sheet4!$B$2:$E$1085,3,)=TRUE),0,VLOOKUP(CONCATENATE(S$3,$A37),[3]Sheet4!$B$2:$E$1085,3,))</f>
        <v>0</v>
      </c>
      <c r="T37" s="17">
        <f>IF(ISERROR(VLOOKUP(CONCATENATE(T$3,$A37),[3]Sheet4!$B$2:$E$1085,3,)=TRUE),0,VLOOKUP(CONCATENATE(T$3,$A37),[3]Sheet4!$B$2:$E$1085,3,))</f>
        <v>131479</v>
      </c>
      <c r="U37" s="17">
        <f>IF(ISERROR(VLOOKUP(CONCATENATE(U$3,$A37),[3]Sheet4!$B$2:$E$1085,3,)=TRUE),0,VLOOKUP(CONCATENATE(U$3,$A37),[3]Sheet4!$B$2:$E$1085,3,))</f>
        <v>131479</v>
      </c>
      <c r="V37" s="17">
        <f>IF(ISERROR(VLOOKUP(CONCATENATE(V$3,$A37),[3]Sheet4!$B$2:$E$1085,3,)=TRUE),0,VLOOKUP(CONCATENATE(V$3,$A37),[3]Sheet4!$B$2:$E$1085,3,))</f>
        <v>88237</v>
      </c>
      <c r="W37" s="17">
        <f>IF(ISERROR(VLOOKUP(CONCATENATE(W$3,$A37),[3]Sheet4!$B$2:$E$1085,3,)=TRUE),0,VLOOKUP(CONCATENATE(W$3,$A37),[3]Sheet4!$B$2:$E$1085,3,))</f>
        <v>131479</v>
      </c>
      <c r="X37" s="17">
        <f>IF(ISERROR(VLOOKUP(CONCATENATE(X$3,$A37),[3]Sheet4!$B$2:$E$1085,3,)=TRUE),0,VLOOKUP(CONCATENATE(X$3,$A37),[3]Sheet4!$B$2:$E$1085,3,))</f>
        <v>131479</v>
      </c>
      <c r="Y37" s="17">
        <f>IF(ISERROR(VLOOKUP(CONCATENATE(Y$3,$A37),[3]Sheet4!$B$2:$E$1085,3,)=TRUE),0,VLOOKUP(CONCATENATE(Y$3,$A37),[3]Sheet4!$B$2:$E$1085,3,))</f>
        <v>131479</v>
      </c>
      <c r="Z37" s="17">
        <f>IF(ISERROR(VLOOKUP(CONCATENATE(Z$3,$A37),[3]Sheet4!$B$2:$E$1085,3,)=TRUE),0,VLOOKUP(CONCATENATE(Z$3,$A37),[3]Sheet4!$B$2:$E$1085,3,))</f>
        <v>131479</v>
      </c>
      <c r="AA37" s="17">
        <f>IF(ISERROR(VLOOKUP(CONCATENATE(AA$3,$A37),[3]Sheet4!$B$2:$E$1085,3,)=TRUE),0,VLOOKUP(CONCATENATE(AA$3,$A37),[3]Sheet4!$B$2:$E$1085,3,))</f>
        <v>88237</v>
      </c>
      <c r="AB37" s="17">
        <f>IF(ISERROR(VLOOKUP(CONCATENATE(AB$3,$A37),[3]Sheet4!$B$2:$E$1085,3,)=TRUE),0,VLOOKUP(CONCATENATE(AB$3,$A37),[3]Sheet4!$B$2:$E$1085,3,))</f>
        <v>542104</v>
      </c>
      <c r="AC37" s="17">
        <f>IF(ISERROR(VLOOKUP(CONCATENATE(AC$3,$A37),[3]Sheet4!$B$2:$E$1085,3,)=TRUE),0,VLOOKUP(CONCATENATE(AC$3,$A37),[3]Sheet4!$B$2:$E$1085,3,))</f>
        <v>131479</v>
      </c>
      <c r="AD37" s="17">
        <f>IF(ISERROR(VLOOKUP(CONCATENATE(AD$3,$A37),[3]Sheet4!$B$2:$E$1085,3,)=TRUE),0,VLOOKUP(CONCATENATE(AD$3,$A37),[3]Sheet4!$B$2:$E$1085,3,))</f>
        <v>0</v>
      </c>
      <c r="AE37" s="17">
        <f>IF(ISERROR(VLOOKUP(CONCATENATE(AE$3,$A37),[3]Sheet4!$B$2:$E$1085,3,)=TRUE),0,VLOOKUP(CONCATENATE(AE$3,$A37),[3]Sheet4!$B$2:$E$1085,3,))</f>
        <v>0</v>
      </c>
      <c r="AF37" s="17">
        <f>IF(ISERROR(VLOOKUP(CONCATENATE(AF$3,$A37),[3]Sheet4!$B$2:$E$1085,3,)=TRUE),0,VLOOKUP(CONCATENATE(AF$3,$A37),[3]Sheet4!$B$2:$E$1085,3,))</f>
        <v>0</v>
      </c>
      <c r="AG37" s="17">
        <f>IF(ISERROR(VLOOKUP(CONCATENATE(AG$3,$A37),[3]Sheet4!$B$2:$E$1085,3,)=TRUE),0,VLOOKUP(CONCATENATE(AG$3,$A37),[3]Sheet4!$B$2:$E$1085,3,))</f>
        <v>0</v>
      </c>
      <c r="AH37" s="17">
        <f>IF(ISERROR(VLOOKUP(CONCATENATE(AH$3,$A37),[3]Sheet4!$B$2:$E$1085,3,)=TRUE),0,VLOOKUP(CONCATENATE(AH$3,$A37),[3]Sheet4!$B$2:$E$1085,3,))</f>
        <v>0</v>
      </c>
      <c r="AI37" s="17">
        <f>IF(ISERROR(VLOOKUP(CONCATENATE(AI$3,$A37),[3]Sheet4!$B$2:$E$1085,3,)=TRUE),0,VLOOKUP(CONCATENATE(AI$3,$A37),[3]Sheet4!$B$2:$E$1085,3,))</f>
        <v>0</v>
      </c>
      <c r="AJ37" s="17">
        <f>IF(ISERROR(VLOOKUP(CONCATENATE(AJ$3,$A37),[3]Sheet4!$B$2:$E$1085,3,)=TRUE),0,VLOOKUP(CONCATENATE(AJ$3,$A37),[3]Sheet4!$B$2:$E$1085,3,))</f>
        <v>0</v>
      </c>
      <c r="AK37" s="17">
        <f>IF(ISERROR(VLOOKUP(CONCATENATE(AK$3,$A37),[3]Sheet4!$B$2:$E$1085,3,)=TRUE),0,VLOOKUP(CONCATENATE(AK$3,$A37),[3]Sheet4!$B$2:$E$1085,3,))</f>
        <v>0</v>
      </c>
      <c r="AL37" s="17">
        <f>IF(ISERROR(VLOOKUP(CONCATENATE(AL$3,$A37),[3]Sheet4!$B$2:$E$1085,3,)=TRUE),0,VLOOKUP(CONCATENATE(AL$3,$A37),[3]Sheet4!$B$2:$E$1085,3,))</f>
        <v>0</v>
      </c>
      <c r="AM37" s="17">
        <f>IF(ISERROR(VLOOKUP(CONCATENATE(AM$3,$A37),[3]Sheet4!$B$2:$E$1085,3,)=TRUE),0,VLOOKUP(CONCATENATE(AM$3,$A37),[3]Sheet4!$B$2:$E$1085,3,))</f>
        <v>0</v>
      </c>
      <c r="AN37" s="17">
        <f>IF(ISERROR(VLOOKUP(CONCATENATE(AN$3,$A37),[3]Sheet4!$B$2:$E$1085,3,)=TRUE),0,VLOOKUP(CONCATENATE(AN$3,$A37),[3]Sheet4!$B$2:$E$1085,3,))</f>
        <v>0</v>
      </c>
      <c r="AO37" s="17">
        <f>IF(ISERROR(VLOOKUP(CONCATENATE(AO$3,$A37),[3]Sheet4!$B$2:$E$1085,3,)=TRUE),0,VLOOKUP(CONCATENATE(AO$3,$A37),[3]Sheet4!$B$2:$E$1085,3,))</f>
        <v>0</v>
      </c>
      <c r="AP37" s="17">
        <f>IF(ISERROR(VLOOKUP(CONCATENATE(AP$3,$A37),[3]Sheet4!$B$2:$E$1085,3,)=TRUE),0,VLOOKUP(CONCATENATE(AP$3,$A37),[3]Sheet4!$B$2:$E$1085,3,))</f>
        <v>0</v>
      </c>
      <c r="AQ37" s="17">
        <f>IF(ISERROR(VLOOKUP(CONCATENATE(AQ$3,$A37),[3]Sheet4!$B$2:$E$1085,3,)=TRUE),0,VLOOKUP(CONCATENATE(AQ$3,$A37),[3]Sheet4!$B$2:$E$1085,3,))</f>
        <v>0</v>
      </c>
      <c r="AR37" s="17">
        <f>IF(ISERROR(VLOOKUP(CONCATENATE(AR$3,$A37),[3]Sheet4!$B$2:$E$1085,3,)=TRUE),0,VLOOKUP(CONCATENATE(AR$3,$A37),[3]Sheet4!$B$2:$E$1085,3,))</f>
        <v>0</v>
      </c>
      <c r="AS37" s="17">
        <f>IF(ISERROR(VLOOKUP(CONCATENATE(AS$3,$A37),[3]Sheet4!$B$2:$E$1085,3,)=TRUE),0,VLOOKUP(CONCATENATE(AS$3,$A37),[3]Sheet4!$B$2:$E$1085,3,))</f>
        <v>0</v>
      </c>
      <c r="AT37" s="17">
        <f>IF(ISERROR(VLOOKUP(CONCATENATE(AT$3,$A37),[3]Sheet4!$B$2:$E$1085,3,)=TRUE),0,VLOOKUP(CONCATENATE(AT$3,$A37),[3]Sheet4!$B$2:$E$1085,3,))</f>
        <v>0</v>
      </c>
      <c r="AU37" s="17">
        <f>IF(ISERROR(VLOOKUP(CONCATENATE(AU$3,$A37),[3]Sheet4!$B$2:$E$1085,3,)=TRUE),0,VLOOKUP(CONCATENATE(AU$3,$A37),[3]Sheet4!$B$2:$E$1085,3,))</f>
        <v>0</v>
      </c>
      <c r="AV37" s="17">
        <f>IF(ISERROR(VLOOKUP(CONCATENATE(AV$3,$A37),[3]Sheet4!$B$2:$E$1085,3,)=TRUE),0,VLOOKUP(CONCATENATE(AV$3,$A37),[3]Sheet4!$B$2:$E$1085,3,))</f>
        <v>0</v>
      </c>
      <c r="AW37" s="17">
        <f>IF(ISERROR(VLOOKUP(CONCATENATE(AW$3,$A37),[3]Sheet4!$B$2:$E$1085,3,)=TRUE),0,VLOOKUP(CONCATENATE(AW$3,$A37),[3]Sheet4!$B$2:$E$1085,3,))</f>
        <v>0</v>
      </c>
      <c r="AX37" s="17">
        <f>IF(ISERROR(VLOOKUP(CONCATENATE(AX$3,$A37),[3]Sheet4!$B$2:$E$1085,3,)=TRUE),0,VLOOKUP(CONCATENATE(AX$3,$A37),[3]Sheet4!$B$2:$E$1085,3,))</f>
        <v>0</v>
      </c>
      <c r="AY37" s="17">
        <f>IF(ISERROR(VLOOKUP(CONCATENATE(AY$3,$A37),[3]Sheet4!$B$2:$E$1085,3,)=TRUE),0,VLOOKUP(CONCATENATE(AY$3,$A37),[3]Sheet4!$B$2:$E$1085,3,))</f>
        <v>0</v>
      </c>
      <c r="AZ37" s="17">
        <f>IF(ISERROR(VLOOKUP(CONCATENATE(AZ$3,$A37),[3]Sheet4!$B$2:$E$1085,3,)=TRUE),0,VLOOKUP(CONCATENATE(AZ$3,$A37),[3]Sheet4!$B$2:$E$1085,3,))</f>
        <v>0</v>
      </c>
      <c r="BA37" s="17">
        <f>IF(ISERROR(VLOOKUP(CONCATENATE(BA$3,$A37),[3]Sheet4!$B$2:$E$1085,3,)=TRUE),0,VLOOKUP(CONCATENATE(BA$3,$A37),[3]Sheet4!$B$2:$E$1085,3,))</f>
        <v>0</v>
      </c>
      <c r="BB37" s="17">
        <f>IF(ISERROR(VLOOKUP(CONCATENATE(BB$3,$A37),[3]Sheet4!$B$2:$E$1085,3,)=TRUE),0,VLOOKUP(CONCATENATE(BB$3,$A37),[3]Sheet4!$B$2:$E$1085,3,))</f>
        <v>0</v>
      </c>
      <c r="BC37" s="17">
        <f>IF(ISERROR(VLOOKUP(CONCATENATE(BC$3,$A37),[3]Sheet4!$B$2:$E$1085,3,)=TRUE),0,VLOOKUP(CONCATENATE(BC$3,$A37),[3]Sheet4!$B$2:$E$1085,3,))</f>
        <v>0</v>
      </c>
      <c r="BD37" s="17">
        <f>IF(ISERROR(VLOOKUP(CONCATENATE(BD$3,$A37),[3]Sheet4!$B$2:$E$1085,3,)=TRUE),0,VLOOKUP(CONCATENATE(BD$3,$A37),[3]Sheet4!$B$2:$E$1085,3,))</f>
        <v>0</v>
      </c>
      <c r="BE37" s="17">
        <f>IF(ISERROR(VLOOKUP(CONCATENATE(BE$3,$A37),[3]Sheet4!$B$2:$E$1085,3,)=TRUE),0,VLOOKUP(CONCATENATE(BE$3,$A37),[3]Sheet4!$B$2:$E$1085,3,))</f>
        <v>0</v>
      </c>
      <c r="BF37" s="17">
        <f>IF(ISERROR(VLOOKUP(CONCATENATE(BF$3,$A37),[3]Sheet4!$B$2:$E$1085,3,)=TRUE),0,VLOOKUP(CONCATENATE(BF$3,$A37),[3]Sheet4!$B$2:$E$1085,3,))</f>
        <v>0</v>
      </c>
      <c r="BG37" s="17">
        <f>IF(ISERROR(VLOOKUP(CONCATENATE(BG$3,$A37),[3]Sheet4!$B$2:$E$1085,3,)=TRUE),0,VLOOKUP(CONCATENATE(BG$3,$A37),[3]Sheet4!$B$2:$E$1085,3,))</f>
        <v>0</v>
      </c>
      <c r="BH37" s="17">
        <f>IF(ISERROR(VLOOKUP(CONCATENATE(BH$3,$A37),[3]Sheet4!$B$2:$E$1085,3,)=TRUE),0,VLOOKUP(CONCATENATE(BH$3,$A37),[3]Sheet4!$B$2:$E$1085,3,))</f>
        <v>0</v>
      </c>
      <c r="BI37" s="17">
        <f>IF(ISERROR(VLOOKUP(CONCATENATE(BI$3,$A37),[3]Sheet4!$B$2:$E$1085,3,)=TRUE),0,VLOOKUP(CONCATENATE(BI$3,$A37),[3]Sheet4!$B$2:$E$1085,3,))</f>
        <v>0</v>
      </c>
      <c r="BJ37" s="17">
        <f>IF(ISERROR(VLOOKUP(CONCATENATE(BJ$3,$A37),[3]Sheet4!$B$2:$E$1085,3,)=TRUE),0,VLOOKUP(CONCATENATE(BJ$3,$A37),[3]Sheet4!$B$2:$E$1085,3,))</f>
        <v>0</v>
      </c>
      <c r="BK37" s="17">
        <f>IF(ISERROR(VLOOKUP(CONCATENATE(BK$3,$A37),[3]Sheet4!$B$2:$E$1085,3,)=TRUE),0,VLOOKUP(CONCATENATE(BK$3,$A37),[3]Sheet4!$B$2:$E$1085,3,))</f>
        <v>0</v>
      </c>
      <c r="BL37" s="17">
        <f>IF(ISERROR(VLOOKUP(CONCATENATE(BL$3,$A37),[3]Sheet4!$B$2:$E$1085,3,)=TRUE),0,VLOOKUP(CONCATENATE(BL$3,$A37),[3]Sheet4!$B$2:$E$1085,3,))</f>
        <v>0</v>
      </c>
      <c r="BM37" s="17">
        <f>IF(ISERROR(VLOOKUP(CONCATENATE(BM$3,$A37),[3]Sheet4!$B$2:$E$1085,3,)=TRUE),0,VLOOKUP(CONCATENATE(BM$3,$A37),[3]Sheet4!$B$2:$E$1085,3,))</f>
        <v>0</v>
      </c>
      <c r="BN37" s="17">
        <f>IF(ISERROR(VLOOKUP(CONCATENATE(BN$3,$A37),[3]Sheet4!$B$2:$E$1085,3,)=TRUE),0,VLOOKUP(CONCATENATE(BN$3,$A37),[3]Sheet4!$B$2:$E$1085,3,))</f>
        <v>0</v>
      </c>
      <c r="BO37" s="17">
        <f>IF(ISERROR(VLOOKUP(CONCATENATE(BO$3,$A37),[3]Sheet4!$B$2:$E$1085,3,)=TRUE),0,VLOOKUP(CONCATENATE(BO$3,$A37),[3]Sheet4!$B$2:$E$1085,3,))</f>
        <v>0</v>
      </c>
      <c r="BP37" s="17">
        <f>IF(ISERROR(VLOOKUP(CONCATENATE(BP$3,$A37),[3]Sheet4!$B$2:$E$1085,3,)=TRUE),0,VLOOKUP(CONCATENATE(BP$3,$A37),[3]Sheet4!$B$2:$E$1085,3,))</f>
        <v>0</v>
      </c>
      <c r="BQ37" s="17">
        <f>IF(ISERROR(VLOOKUP(CONCATENATE(BQ$3,$A37),[3]Sheet4!$B$2:$E$1085,3,)=TRUE),0,VLOOKUP(CONCATENATE(BQ$3,$A37),[3]Sheet4!$B$2:$E$1085,3,))</f>
        <v>0</v>
      </c>
      <c r="BR37" s="17">
        <f>IF(ISERROR(VLOOKUP(CONCATENATE(BR$3,$A37),[3]Sheet4!$B$2:$E$1085,3,)=TRUE),0,VLOOKUP(CONCATENATE(BR$3,$A37),[3]Sheet4!$B$2:$E$1085,3,))</f>
        <v>0</v>
      </c>
      <c r="BS37" s="17">
        <f>IF(ISERROR(VLOOKUP(CONCATENATE(BS$3,$A37),[3]Sheet4!$B$2:$E$1085,3,)=TRUE),0,VLOOKUP(CONCATENATE(BS$3,$A37),[3]Sheet4!$B$2:$E$1085,3,))</f>
        <v>0</v>
      </c>
      <c r="BT37" s="17">
        <f>IF(ISERROR(VLOOKUP(CONCATENATE(BT$3,$A37),[3]Sheet4!$B$2:$E$1085,3,)=TRUE),0,VLOOKUP(CONCATENATE(BT$3,$A37),[3]Sheet4!$B$2:$E$1085,3,))</f>
        <v>0</v>
      </c>
      <c r="BU37" s="17">
        <f>IF(ISERROR(VLOOKUP(CONCATENATE(BU$3,$A37),[3]Sheet4!$B$2:$E$1085,3,)=TRUE),0,VLOOKUP(CONCATENATE(BU$3,$A37),[3]Sheet4!$B$2:$E$1085,3,))</f>
        <v>0</v>
      </c>
      <c r="BV37" s="17">
        <f>IF(ISERROR(VLOOKUP(CONCATENATE(BV$3,$A37),[3]Sheet4!$B$2:$E$1085,3,)=TRUE),0,VLOOKUP(CONCATENATE(BV$3,$A37),[3]Sheet4!$B$2:$E$1085,3,))</f>
        <v>0</v>
      </c>
      <c r="BW37" s="17">
        <f>IF(ISERROR(VLOOKUP(CONCATENATE(BW$3,$A37),[3]Sheet4!$B$2:$E$1085,3,)=TRUE),0,VLOOKUP(CONCATENATE(BW$3,$A37),[3]Sheet4!$B$2:$E$1085,3,))</f>
        <v>0</v>
      </c>
      <c r="BX37" s="17">
        <f>IF(ISERROR(VLOOKUP(CONCATENATE(BX$3,$A37),[3]Sheet4!$B$2:$E$1085,3,)=TRUE),0,VLOOKUP(CONCATENATE(BX$3,$A37),[3]Sheet4!$B$2:$E$1085,3,))</f>
        <v>0</v>
      </c>
      <c r="BY37" s="17">
        <f>IF(ISERROR(VLOOKUP(CONCATENATE(BY$3,$A37),[3]Sheet4!$B$2:$E$1085,3,)=TRUE),0,VLOOKUP(CONCATENATE(BY$3,$A37),[3]Sheet4!$B$2:$E$1085,3,))</f>
        <v>0</v>
      </c>
      <c r="BZ37" s="17">
        <f>IF(ISERROR(VLOOKUP(CONCATENATE(BZ$3,$A37),[3]Sheet4!$B$2:$E$1085,3,)=TRUE),0,VLOOKUP(CONCATENATE(BZ$3,$A37),[3]Sheet4!$B$2:$E$1085,3,))</f>
        <v>0</v>
      </c>
      <c r="CA37" s="17">
        <f>IF(ISERROR(VLOOKUP(CONCATENATE(CA$3,$A37),[3]Sheet4!$B$2:$E$1085,3,)=TRUE),0,VLOOKUP(CONCATENATE(CA$3,$A37),[3]Sheet4!$B$2:$E$1085,3,))</f>
        <v>0</v>
      </c>
      <c r="CB37" s="17">
        <f>IF(ISERROR(VLOOKUP(CONCATENATE(CB$3,$A37),[3]Sheet4!$B$2:$E$1085,3,)=TRUE),0,VLOOKUP(CONCATENATE(CB$3,$A37),[3]Sheet4!$B$2:$E$1085,3,))</f>
        <v>0</v>
      </c>
      <c r="CC37" s="17">
        <f>IF(ISERROR(VLOOKUP(CONCATENATE(CC$3,$A37),[3]Sheet4!$B$2:$E$1085,3,)=TRUE),0,VLOOKUP(CONCATENATE(CC$3,$A37),[3]Sheet4!$B$2:$E$1085,3,))</f>
        <v>0</v>
      </c>
      <c r="CD37" s="17">
        <f>IF(ISERROR(VLOOKUP(CONCATENATE(CD$3,$A37),[3]Sheet4!$B$2:$E$1085,3,)=TRUE),0,VLOOKUP(CONCATENATE(CD$3,$A37),[3]Sheet4!$B$2:$E$1085,3,))</f>
        <v>0</v>
      </c>
      <c r="CE37" s="17">
        <f>IF(ISERROR(VLOOKUP(CONCATENATE(CE$3,$A37),[3]Sheet4!$B$2:$E$1085,3,)=TRUE),0,VLOOKUP(CONCATENATE(CE$3,$A37),[3]Sheet4!$B$2:$E$1085,3,))</f>
        <v>0</v>
      </c>
      <c r="CF37" s="17">
        <f>IF(ISERROR(VLOOKUP(CONCATENATE(CF$3,$A37),[3]Sheet4!$B$2:$E$1085,3,)=TRUE),0,VLOOKUP(CONCATENATE(CF$3,$A37),[3]Sheet4!$B$2:$E$1085,3,))</f>
        <v>0</v>
      </c>
      <c r="CG37" s="17">
        <f>IF(ISERROR(VLOOKUP(CONCATENATE(CG$3,$A37),[3]Sheet4!$B$2:$E$1085,3,)=TRUE),0,VLOOKUP(CONCATENATE(CG$3,$A37),[3]Sheet4!$B$2:$E$1085,3,))</f>
        <v>0</v>
      </c>
      <c r="CH37" s="17">
        <f>IF(ISERROR(VLOOKUP(CONCATENATE(CH$3,$A37),[3]Sheet4!$B$2:$E$1085,3,)=TRUE),0,VLOOKUP(CONCATENATE(CH$3,$A37),[3]Sheet4!$B$2:$E$1085,3,))</f>
        <v>0</v>
      </c>
      <c r="CI37" s="17">
        <f>IF(ISERROR(VLOOKUP(CONCATENATE(CI$3,$A37),[3]Sheet4!$B$2:$E$1085,3,)=TRUE),0,VLOOKUP(CONCATENATE(CI$3,$A37),[3]Sheet4!$B$2:$E$1085,3,))</f>
        <v>0</v>
      </c>
      <c r="CJ37" s="17">
        <f>IF(ISERROR(VLOOKUP(CONCATENATE(CJ$3,$A37),[3]Sheet4!$B$2:$E$1085,3,)=TRUE),0,VLOOKUP(CONCATENATE(CJ$3,$A37),[3]Sheet4!$B$2:$E$1085,3,))</f>
        <v>0</v>
      </c>
      <c r="CK37" s="17">
        <f>IF(ISERROR(VLOOKUP(CONCATENATE(CK$3,$A37),[3]Sheet4!$B$2:$E$1085,3,)=TRUE),0,VLOOKUP(CONCATENATE(CK$3,$A37),[3]Sheet4!$B$2:$E$1085,3,))</f>
        <v>0</v>
      </c>
      <c r="CL37" s="17">
        <f>IF(ISERROR(VLOOKUP(CONCATENATE(CL$3,$A37),[3]Sheet4!$B$2:$E$1085,3,)=TRUE),0,VLOOKUP(CONCATENATE(CL$3,$A37),[3]Sheet4!$B$2:$E$1085,3,))</f>
        <v>0</v>
      </c>
      <c r="CM37" s="17">
        <f>IF(ISERROR(VLOOKUP(CONCATENATE(CM$3,$A37),[3]Sheet4!$B$2:$E$1085,3,)=TRUE),0,VLOOKUP(CONCATENATE(CM$3,$A37),[3]Sheet4!$B$2:$E$1085,3,))</f>
        <v>0</v>
      </c>
      <c r="CN37" s="17">
        <f>IF(ISERROR(VLOOKUP(CONCATENATE(CN$3,$A37),[3]Sheet4!$B$2:$E$1085,3,)=TRUE),0,VLOOKUP(CONCATENATE(CN$3,$A37),[3]Sheet4!$B$2:$E$1085,3,))</f>
        <v>0</v>
      </c>
      <c r="CO37" s="17">
        <f>IF(ISERROR(VLOOKUP(CONCATENATE(CO$3,$A37),[3]Sheet4!$B$2:$E$1085,3,)=TRUE),0,VLOOKUP(CONCATENATE(CO$3,$A37),[3]Sheet4!$B$2:$E$1085,3,))</f>
        <v>0</v>
      </c>
      <c r="CP37" s="17">
        <f>IF(ISERROR(VLOOKUP(CONCATENATE(CP$3,$A37),[3]Sheet4!$B$2:$E$1085,3,)=TRUE),0,VLOOKUP(CONCATENATE(CP$3,$A37),[3]Sheet4!$B$2:$E$1085,3,))</f>
        <v>0</v>
      </c>
      <c r="CQ37" s="17">
        <f>IF(ISERROR(VLOOKUP(CONCATENATE(CQ$3,$A37),[3]Sheet4!$B$2:$E$1085,3,)=TRUE),0,VLOOKUP(CONCATENATE(CQ$3,$A37),[3]Sheet4!$B$2:$E$1085,3,))</f>
        <v>0</v>
      </c>
      <c r="CR37" s="17">
        <f>IF(ISERROR(VLOOKUP(CONCATENATE(CR$3,$A37),[3]Sheet4!$B$2:$E$1085,3,)=TRUE),0,VLOOKUP(CONCATENATE(CR$3,$A37),[3]Sheet4!$B$2:$E$1085,3,))</f>
        <v>0</v>
      </c>
      <c r="CS37" s="17">
        <f>IF(ISERROR(VLOOKUP(CONCATENATE(CS$3,$A37),[3]Sheet4!$B$2:$E$1085,3,)=TRUE),0,VLOOKUP(CONCATENATE(CS$3,$A37),[3]Sheet4!$B$2:$E$1085,3,))</f>
        <v>0</v>
      </c>
      <c r="CT37" s="17">
        <f>IF(ISERROR(VLOOKUP(CONCATENATE(CT$3,$A37),[3]Sheet4!$B$2:$E$1085,3,)=TRUE),0,VLOOKUP(CONCATENATE(CT$3,$A37),[3]Sheet4!$B$2:$E$1085,3,))</f>
        <v>0</v>
      </c>
      <c r="CU37" s="17">
        <f>IF(ISERROR(VLOOKUP(CONCATENATE(CU$3,$A37),[3]Sheet4!$B$2:$E$1085,3,)=TRUE),0,VLOOKUP(CONCATENATE(CU$3,$A37),[3]Sheet4!$B$2:$E$1085,3,))</f>
        <v>0</v>
      </c>
      <c r="CV37" s="17">
        <f>IF(ISERROR(VLOOKUP(CONCATENATE(CV$3,$A37),[3]Sheet4!$B$2:$E$1085,3,)=TRUE),0,VLOOKUP(CONCATENATE(CV$3,$A37),[3]Sheet4!$B$2:$E$1085,3,))</f>
        <v>0</v>
      </c>
      <c r="CW37" s="17">
        <f>IF(ISERROR(VLOOKUP(CONCATENATE(CW$3,$A37),[3]Sheet4!$B$2:$E$1085,3,)=TRUE),0,VLOOKUP(CONCATENATE(CW$3,$A37),[3]Sheet4!$B$2:$E$1085,3,))</f>
        <v>0</v>
      </c>
      <c r="CX37" s="17">
        <f>IF(ISERROR(VLOOKUP(CONCATENATE(CX$3,$A37),[3]Sheet4!$B$2:$E$1085,3,)=TRUE),0,VLOOKUP(CONCATENATE(CX$3,$A37),[3]Sheet4!$B$2:$E$1085,3,))</f>
        <v>0</v>
      </c>
      <c r="CY37" s="17">
        <f>IF(ISERROR(VLOOKUP(CONCATENATE(CY$3,$A37),[3]Sheet4!$B$2:$E$1085,3,)=TRUE),0,VLOOKUP(CONCATENATE(CY$3,$A37),[3]Sheet4!$B$2:$E$1085,3,))</f>
        <v>0</v>
      </c>
      <c r="CZ37" s="17">
        <f>IF(ISERROR(VLOOKUP(CONCATENATE(CZ$3,$A37),[3]Sheet4!$B$2:$E$1085,3,)=TRUE),0,VLOOKUP(CONCATENATE(CZ$3,$A37),[3]Sheet4!$B$2:$E$1085,3,))</f>
        <v>0</v>
      </c>
      <c r="DA37" s="17">
        <f>IF(ISERROR(VLOOKUP(CONCATENATE(DA$3,$A37),[3]Sheet4!$B$2:$E$1085,3,)=TRUE),0,VLOOKUP(CONCATENATE(DA$3,$A37),[3]Sheet4!$B$2:$E$1085,3,))</f>
        <v>0</v>
      </c>
    </row>
    <row r="38" spans="1:105">
      <c r="A38" s="131">
        <v>1040007</v>
      </c>
      <c r="B38" s="131" t="s">
        <v>29</v>
      </c>
      <c r="C38" s="132">
        <v>0</v>
      </c>
      <c r="D38" s="21">
        <v>0</v>
      </c>
      <c r="E38" s="132">
        <f t="shared" si="40"/>
        <v>0</v>
      </c>
      <c r="F38" s="21">
        <f t="shared" si="41"/>
        <v>0</v>
      </c>
      <c r="G38" s="21">
        <f t="shared" si="42"/>
        <v>0</v>
      </c>
      <c r="H38" s="21">
        <f t="shared" si="43"/>
        <v>0</v>
      </c>
      <c r="I38" s="17">
        <f t="shared" si="44"/>
        <v>0</v>
      </c>
      <c r="J38" s="17">
        <f t="shared" si="45"/>
        <v>0</v>
      </c>
      <c r="K38" s="17">
        <f t="shared" si="46"/>
        <v>0</v>
      </c>
      <c r="L38" s="17">
        <f t="shared" si="47"/>
        <v>0</v>
      </c>
      <c r="M38" s="17">
        <f t="shared" si="48"/>
        <v>0</v>
      </c>
      <c r="N38" s="17">
        <f t="shared" si="49"/>
        <v>0</v>
      </c>
      <c r="O38" s="17">
        <f t="shared" si="50"/>
        <v>0</v>
      </c>
      <c r="P38" s="17">
        <f t="shared" si="51"/>
        <v>0</v>
      </c>
      <c r="Q38" s="17">
        <f>IF(ISERROR(VLOOKUP(CONCATENATE(Q$3,$A38),[3]Sheet4!$B$2:$E$1085,3,)=TRUE),0,VLOOKUP(CONCATENATE(Q$3,$A38),[3]Sheet4!$B$2:$E$1085,3,))</f>
        <v>0</v>
      </c>
      <c r="R38" s="17">
        <f>IF(ISERROR(VLOOKUP(CONCATENATE(R$3,$A38),[3]Sheet4!$B$2:$E$1085,3,)=TRUE),0,VLOOKUP(CONCATENATE(R$3,$A38),[3]Sheet4!$B$2:$E$1085,3,))</f>
        <v>0</v>
      </c>
      <c r="S38" s="17">
        <f>IF(ISERROR(VLOOKUP(CONCATENATE(S$3,$A38),[3]Sheet4!$B$2:$E$1085,3,)=TRUE),0,VLOOKUP(CONCATENATE(S$3,$A38),[3]Sheet4!$B$2:$E$1085,3,))</f>
        <v>0</v>
      </c>
      <c r="T38" s="17">
        <f>IF(ISERROR(VLOOKUP(CONCATENATE(T$3,$A38),[3]Sheet4!$B$2:$E$1085,3,)=TRUE),0,VLOOKUP(CONCATENATE(T$3,$A38),[3]Sheet4!$B$2:$E$1085,3,))</f>
        <v>0</v>
      </c>
      <c r="U38" s="17">
        <f>IF(ISERROR(VLOOKUP(CONCATENATE(U$3,$A38),[3]Sheet4!$B$2:$E$1085,3,)=TRUE),0,VLOOKUP(CONCATENATE(U$3,$A38),[3]Sheet4!$B$2:$E$1085,3,))</f>
        <v>0</v>
      </c>
      <c r="V38" s="17">
        <f>IF(ISERROR(VLOOKUP(CONCATENATE(V$3,$A38),[3]Sheet4!$B$2:$E$1085,3,)=TRUE),0,VLOOKUP(CONCATENATE(V$3,$A38),[3]Sheet4!$B$2:$E$1085,3,))</f>
        <v>0</v>
      </c>
      <c r="W38" s="17">
        <f>IF(ISERROR(VLOOKUP(CONCATENATE(W$3,$A38),[3]Sheet4!$B$2:$E$1085,3,)=TRUE),0,VLOOKUP(CONCATENATE(W$3,$A38),[3]Sheet4!$B$2:$E$1085,3,))</f>
        <v>0</v>
      </c>
      <c r="X38" s="17">
        <f>IF(ISERROR(VLOOKUP(CONCATENATE(X$3,$A38),[3]Sheet4!$B$2:$E$1085,3,)=TRUE),0,VLOOKUP(CONCATENATE(X$3,$A38),[3]Sheet4!$B$2:$E$1085,3,))</f>
        <v>0</v>
      </c>
      <c r="Y38" s="17">
        <f>IF(ISERROR(VLOOKUP(CONCATENATE(Y$3,$A38),[3]Sheet4!$B$2:$E$1085,3,)=TRUE),0,VLOOKUP(CONCATENATE(Y$3,$A38),[3]Sheet4!$B$2:$E$1085,3,))</f>
        <v>0</v>
      </c>
      <c r="Z38" s="17">
        <f>IF(ISERROR(VLOOKUP(CONCATENATE(Z$3,$A38),[3]Sheet4!$B$2:$E$1085,3,)=TRUE),0,VLOOKUP(CONCATENATE(Z$3,$A38),[3]Sheet4!$B$2:$E$1085,3,))</f>
        <v>0</v>
      </c>
      <c r="AA38" s="17">
        <f>IF(ISERROR(VLOOKUP(CONCATENATE(AA$3,$A38),[3]Sheet4!$B$2:$E$1085,3,)=TRUE),0,VLOOKUP(CONCATENATE(AA$3,$A38),[3]Sheet4!$B$2:$E$1085,3,))</f>
        <v>0</v>
      </c>
      <c r="AB38" s="17">
        <f>IF(ISERROR(VLOOKUP(CONCATENATE(AB$3,$A38),[3]Sheet4!$B$2:$E$1085,3,)=TRUE),0,VLOOKUP(CONCATENATE(AB$3,$A38),[3]Sheet4!$B$2:$E$1085,3,))</f>
        <v>0</v>
      </c>
      <c r="AC38" s="17">
        <f>IF(ISERROR(VLOOKUP(CONCATENATE(AC$3,$A38),[3]Sheet4!$B$2:$E$1085,3,)=TRUE),0,VLOOKUP(CONCATENATE(AC$3,$A38),[3]Sheet4!$B$2:$E$1085,3,))</f>
        <v>0</v>
      </c>
      <c r="AD38" s="17">
        <f>IF(ISERROR(VLOOKUP(CONCATENATE(AD$3,$A38),[3]Sheet4!$B$2:$E$1085,3,)=TRUE),0,VLOOKUP(CONCATENATE(AD$3,$A38),[3]Sheet4!$B$2:$E$1085,3,))</f>
        <v>0</v>
      </c>
      <c r="AE38" s="17">
        <f>IF(ISERROR(VLOOKUP(CONCATENATE(AE$3,$A38),[3]Sheet4!$B$2:$E$1085,3,)=TRUE),0,VLOOKUP(CONCATENATE(AE$3,$A38),[3]Sheet4!$B$2:$E$1085,3,))</f>
        <v>0</v>
      </c>
      <c r="AF38" s="17">
        <f>IF(ISERROR(VLOOKUP(CONCATENATE(AF$3,$A38),[3]Sheet4!$B$2:$E$1085,3,)=TRUE),0,VLOOKUP(CONCATENATE(AF$3,$A38),[3]Sheet4!$B$2:$E$1085,3,))</f>
        <v>0</v>
      </c>
      <c r="AG38" s="17">
        <f>IF(ISERROR(VLOOKUP(CONCATENATE(AG$3,$A38),[3]Sheet4!$B$2:$E$1085,3,)=TRUE),0,VLOOKUP(CONCATENATE(AG$3,$A38),[3]Sheet4!$B$2:$E$1085,3,))</f>
        <v>0</v>
      </c>
      <c r="AH38" s="17">
        <f>IF(ISERROR(VLOOKUP(CONCATENATE(AH$3,$A38),[3]Sheet4!$B$2:$E$1085,3,)=TRUE),0,VLOOKUP(CONCATENATE(AH$3,$A38),[3]Sheet4!$B$2:$E$1085,3,))</f>
        <v>0</v>
      </c>
      <c r="AI38" s="17">
        <f>IF(ISERROR(VLOOKUP(CONCATENATE(AI$3,$A38),[3]Sheet4!$B$2:$E$1085,3,)=TRUE),0,VLOOKUP(CONCATENATE(AI$3,$A38),[3]Sheet4!$B$2:$E$1085,3,))</f>
        <v>0</v>
      </c>
      <c r="AJ38" s="17">
        <f>IF(ISERROR(VLOOKUP(CONCATENATE(AJ$3,$A38),[3]Sheet4!$B$2:$E$1085,3,)=TRUE),0,VLOOKUP(CONCATENATE(AJ$3,$A38),[3]Sheet4!$B$2:$E$1085,3,))</f>
        <v>0</v>
      </c>
      <c r="AK38" s="17">
        <f>IF(ISERROR(VLOOKUP(CONCATENATE(AK$3,$A38),[3]Sheet4!$B$2:$E$1085,3,)=TRUE),0,VLOOKUP(CONCATENATE(AK$3,$A38),[3]Sheet4!$B$2:$E$1085,3,))</f>
        <v>0</v>
      </c>
      <c r="AL38" s="17">
        <f>IF(ISERROR(VLOOKUP(CONCATENATE(AL$3,$A38),[3]Sheet4!$B$2:$E$1085,3,)=TRUE),0,VLOOKUP(CONCATENATE(AL$3,$A38),[3]Sheet4!$B$2:$E$1085,3,))</f>
        <v>0</v>
      </c>
      <c r="AM38" s="17">
        <f>IF(ISERROR(VLOOKUP(CONCATENATE(AM$3,$A38),[3]Sheet4!$B$2:$E$1085,3,)=TRUE),0,VLOOKUP(CONCATENATE(AM$3,$A38),[3]Sheet4!$B$2:$E$1085,3,))</f>
        <v>0</v>
      </c>
      <c r="AN38" s="17">
        <f>IF(ISERROR(VLOOKUP(CONCATENATE(AN$3,$A38),[3]Sheet4!$B$2:$E$1085,3,)=TRUE),0,VLOOKUP(CONCATENATE(AN$3,$A38),[3]Sheet4!$B$2:$E$1085,3,))</f>
        <v>0</v>
      </c>
      <c r="AO38" s="17">
        <f>IF(ISERROR(VLOOKUP(CONCATENATE(AO$3,$A38),[3]Sheet4!$B$2:$E$1085,3,)=TRUE),0,VLOOKUP(CONCATENATE(AO$3,$A38),[3]Sheet4!$B$2:$E$1085,3,))</f>
        <v>0</v>
      </c>
      <c r="AP38" s="17">
        <f>IF(ISERROR(VLOOKUP(CONCATENATE(AP$3,$A38),[3]Sheet4!$B$2:$E$1085,3,)=TRUE),0,VLOOKUP(CONCATENATE(AP$3,$A38),[3]Sheet4!$B$2:$E$1085,3,))</f>
        <v>0</v>
      </c>
      <c r="AQ38" s="17">
        <f>IF(ISERROR(VLOOKUP(CONCATENATE(AQ$3,$A38),[3]Sheet4!$B$2:$E$1085,3,)=TRUE),0,VLOOKUP(CONCATENATE(AQ$3,$A38),[3]Sheet4!$B$2:$E$1085,3,))</f>
        <v>0</v>
      </c>
      <c r="AR38" s="17">
        <f>IF(ISERROR(VLOOKUP(CONCATENATE(AR$3,$A38),[3]Sheet4!$B$2:$E$1085,3,)=TRUE),0,VLOOKUP(CONCATENATE(AR$3,$A38),[3]Sheet4!$B$2:$E$1085,3,))</f>
        <v>0</v>
      </c>
      <c r="AS38" s="17">
        <f>IF(ISERROR(VLOOKUP(CONCATENATE(AS$3,$A38),[3]Sheet4!$B$2:$E$1085,3,)=TRUE),0,VLOOKUP(CONCATENATE(AS$3,$A38),[3]Sheet4!$B$2:$E$1085,3,))</f>
        <v>0</v>
      </c>
      <c r="AT38" s="17">
        <f>IF(ISERROR(VLOOKUP(CONCATENATE(AT$3,$A38),[3]Sheet4!$B$2:$E$1085,3,)=TRUE),0,VLOOKUP(CONCATENATE(AT$3,$A38),[3]Sheet4!$B$2:$E$1085,3,))</f>
        <v>0</v>
      </c>
      <c r="AU38" s="17">
        <f>IF(ISERROR(VLOOKUP(CONCATENATE(AU$3,$A38),[3]Sheet4!$B$2:$E$1085,3,)=TRUE),0,VLOOKUP(CONCATENATE(AU$3,$A38),[3]Sheet4!$B$2:$E$1085,3,))</f>
        <v>0</v>
      </c>
      <c r="AV38" s="17">
        <f>IF(ISERROR(VLOOKUP(CONCATENATE(AV$3,$A38),[3]Sheet4!$B$2:$E$1085,3,)=TRUE),0,VLOOKUP(CONCATENATE(AV$3,$A38),[3]Sheet4!$B$2:$E$1085,3,))</f>
        <v>0</v>
      </c>
      <c r="AW38" s="17">
        <f>IF(ISERROR(VLOOKUP(CONCATENATE(AW$3,$A38),[3]Sheet4!$B$2:$E$1085,3,)=TRUE),0,VLOOKUP(CONCATENATE(AW$3,$A38),[3]Sheet4!$B$2:$E$1085,3,))</f>
        <v>0</v>
      </c>
      <c r="AX38" s="17">
        <f>IF(ISERROR(VLOOKUP(CONCATENATE(AX$3,$A38),[3]Sheet4!$B$2:$E$1085,3,)=TRUE),0,VLOOKUP(CONCATENATE(AX$3,$A38),[3]Sheet4!$B$2:$E$1085,3,))</f>
        <v>0</v>
      </c>
      <c r="AY38" s="17">
        <f>IF(ISERROR(VLOOKUP(CONCATENATE(AY$3,$A38),[3]Sheet4!$B$2:$E$1085,3,)=TRUE),0,VLOOKUP(CONCATENATE(AY$3,$A38),[3]Sheet4!$B$2:$E$1085,3,))</f>
        <v>0</v>
      </c>
      <c r="AZ38" s="17">
        <f>IF(ISERROR(VLOOKUP(CONCATENATE(AZ$3,$A38),[3]Sheet4!$B$2:$E$1085,3,)=TRUE),0,VLOOKUP(CONCATENATE(AZ$3,$A38),[3]Sheet4!$B$2:$E$1085,3,))</f>
        <v>0</v>
      </c>
      <c r="BA38" s="17">
        <f>IF(ISERROR(VLOOKUP(CONCATENATE(BA$3,$A38),[3]Sheet4!$B$2:$E$1085,3,)=TRUE),0,VLOOKUP(CONCATENATE(BA$3,$A38),[3]Sheet4!$B$2:$E$1085,3,))</f>
        <v>0</v>
      </c>
      <c r="BB38" s="17">
        <f>IF(ISERROR(VLOOKUP(CONCATENATE(BB$3,$A38),[3]Sheet4!$B$2:$E$1085,3,)=TRUE),0,VLOOKUP(CONCATENATE(BB$3,$A38),[3]Sheet4!$B$2:$E$1085,3,))</f>
        <v>0</v>
      </c>
      <c r="BC38" s="17">
        <f>IF(ISERROR(VLOOKUP(CONCATENATE(BC$3,$A38),[3]Sheet4!$B$2:$E$1085,3,)=TRUE),0,VLOOKUP(CONCATENATE(BC$3,$A38),[3]Sheet4!$B$2:$E$1085,3,))</f>
        <v>0</v>
      </c>
      <c r="BD38" s="17">
        <f>IF(ISERROR(VLOOKUP(CONCATENATE(BD$3,$A38),[3]Sheet4!$B$2:$E$1085,3,)=TRUE),0,VLOOKUP(CONCATENATE(BD$3,$A38),[3]Sheet4!$B$2:$E$1085,3,))</f>
        <v>0</v>
      </c>
      <c r="BE38" s="17">
        <f>IF(ISERROR(VLOOKUP(CONCATENATE(BE$3,$A38),[3]Sheet4!$B$2:$E$1085,3,)=TRUE),0,VLOOKUP(CONCATENATE(BE$3,$A38),[3]Sheet4!$B$2:$E$1085,3,))</f>
        <v>0</v>
      </c>
      <c r="BF38" s="17">
        <f>IF(ISERROR(VLOOKUP(CONCATENATE(BF$3,$A38),[3]Sheet4!$B$2:$E$1085,3,)=TRUE),0,VLOOKUP(CONCATENATE(BF$3,$A38),[3]Sheet4!$B$2:$E$1085,3,))</f>
        <v>0</v>
      </c>
      <c r="BG38" s="17">
        <f>IF(ISERROR(VLOOKUP(CONCATENATE(BG$3,$A38),[3]Sheet4!$B$2:$E$1085,3,)=TRUE),0,VLOOKUP(CONCATENATE(BG$3,$A38),[3]Sheet4!$B$2:$E$1085,3,))</f>
        <v>0</v>
      </c>
      <c r="BH38" s="17">
        <f>IF(ISERROR(VLOOKUP(CONCATENATE(BH$3,$A38),[3]Sheet4!$B$2:$E$1085,3,)=TRUE),0,VLOOKUP(CONCATENATE(BH$3,$A38),[3]Sheet4!$B$2:$E$1085,3,))</f>
        <v>0</v>
      </c>
      <c r="BI38" s="17">
        <f>IF(ISERROR(VLOOKUP(CONCATENATE(BI$3,$A38),[3]Sheet4!$B$2:$E$1085,3,)=TRUE),0,VLOOKUP(CONCATENATE(BI$3,$A38),[3]Sheet4!$B$2:$E$1085,3,))</f>
        <v>0</v>
      </c>
      <c r="BJ38" s="17">
        <f>IF(ISERROR(VLOOKUP(CONCATENATE(BJ$3,$A38),[3]Sheet4!$B$2:$E$1085,3,)=TRUE),0,VLOOKUP(CONCATENATE(BJ$3,$A38),[3]Sheet4!$B$2:$E$1085,3,))</f>
        <v>0</v>
      </c>
      <c r="BK38" s="17">
        <f>IF(ISERROR(VLOOKUP(CONCATENATE(BK$3,$A38),[3]Sheet4!$B$2:$E$1085,3,)=TRUE),0,VLOOKUP(CONCATENATE(BK$3,$A38),[3]Sheet4!$B$2:$E$1085,3,))</f>
        <v>0</v>
      </c>
      <c r="BL38" s="17">
        <f>IF(ISERROR(VLOOKUP(CONCATENATE(BL$3,$A38),[3]Sheet4!$B$2:$E$1085,3,)=TRUE),0,VLOOKUP(CONCATENATE(BL$3,$A38),[3]Sheet4!$B$2:$E$1085,3,))</f>
        <v>0</v>
      </c>
      <c r="BM38" s="17">
        <f>IF(ISERROR(VLOOKUP(CONCATENATE(BM$3,$A38),[3]Sheet4!$B$2:$E$1085,3,)=TRUE),0,VLOOKUP(CONCATENATE(BM$3,$A38),[3]Sheet4!$B$2:$E$1085,3,))</f>
        <v>0</v>
      </c>
      <c r="BN38" s="17">
        <f>IF(ISERROR(VLOOKUP(CONCATENATE(BN$3,$A38),[3]Sheet4!$B$2:$E$1085,3,)=TRUE),0,VLOOKUP(CONCATENATE(BN$3,$A38),[3]Sheet4!$B$2:$E$1085,3,))</f>
        <v>0</v>
      </c>
      <c r="BO38" s="17">
        <f>IF(ISERROR(VLOOKUP(CONCATENATE(BO$3,$A38),[3]Sheet4!$B$2:$E$1085,3,)=TRUE),0,VLOOKUP(CONCATENATE(BO$3,$A38),[3]Sheet4!$B$2:$E$1085,3,))</f>
        <v>0</v>
      </c>
      <c r="BP38" s="17">
        <f>IF(ISERROR(VLOOKUP(CONCATENATE(BP$3,$A38),[3]Sheet4!$B$2:$E$1085,3,)=TRUE),0,VLOOKUP(CONCATENATE(BP$3,$A38),[3]Sheet4!$B$2:$E$1085,3,))</f>
        <v>0</v>
      </c>
      <c r="BQ38" s="17">
        <f>IF(ISERROR(VLOOKUP(CONCATENATE(BQ$3,$A38),[3]Sheet4!$B$2:$E$1085,3,)=TRUE),0,VLOOKUP(CONCATENATE(BQ$3,$A38),[3]Sheet4!$B$2:$E$1085,3,))</f>
        <v>0</v>
      </c>
      <c r="BR38" s="17">
        <f>IF(ISERROR(VLOOKUP(CONCATENATE(BR$3,$A38),[3]Sheet4!$B$2:$E$1085,3,)=TRUE),0,VLOOKUP(CONCATENATE(BR$3,$A38),[3]Sheet4!$B$2:$E$1085,3,))</f>
        <v>0</v>
      </c>
      <c r="BS38" s="17">
        <f>IF(ISERROR(VLOOKUP(CONCATENATE(BS$3,$A38),[3]Sheet4!$B$2:$E$1085,3,)=TRUE),0,VLOOKUP(CONCATENATE(BS$3,$A38),[3]Sheet4!$B$2:$E$1085,3,))</f>
        <v>0</v>
      </c>
      <c r="BT38" s="17">
        <f>IF(ISERROR(VLOOKUP(CONCATENATE(BT$3,$A38),[3]Sheet4!$B$2:$E$1085,3,)=TRUE),0,VLOOKUP(CONCATENATE(BT$3,$A38),[3]Sheet4!$B$2:$E$1085,3,))</f>
        <v>0</v>
      </c>
      <c r="BU38" s="17">
        <f>IF(ISERROR(VLOOKUP(CONCATENATE(BU$3,$A38),[3]Sheet4!$B$2:$E$1085,3,)=TRUE),0,VLOOKUP(CONCATENATE(BU$3,$A38),[3]Sheet4!$B$2:$E$1085,3,))</f>
        <v>0</v>
      </c>
      <c r="BV38" s="17">
        <f>IF(ISERROR(VLOOKUP(CONCATENATE(BV$3,$A38),[3]Sheet4!$B$2:$E$1085,3,)=TRUE),0,VLOOKUP(CONCATENATE(BV$3,$A38),[3]Sheet4!$B$2:$E$1085,3,))</f>
        <v>0</v>
      </c>
      <c r="BW38" s="17">
        <f>IF(ISERROR(VLOOKUP(CONCATENATE(BW$3,$A38),[3]Sheet4!$B$2:$E$1085,3,)=TRUE),0,VLOOKUP(CONCATENATE(BW$3,$A38),[3]Sheet4!$B$2:$E$1085,3,))</f>
        <v>0</v>
      </c>
      <c r="BX38" s="17">
        <f>IF(ISERROR(VLOOKUP(CONCATENATE(BX$3,$A38),[3]Sheet4!$B$2:$E$1085,3,)=TRUE),0,VLOOKUP(CONCATENATE(BX$3,$A38),[3]Sheet4!$B$2:$E$1085,3,))</f>
        <v>0</v>
      </c>
      <c r="BY38" s="17">
        <f>IF(ISERROR(VLOOKUP(CONCATENATE(BY$3,$A38),[3]Sheet4!$B$2:$E$1085,3,)=TRUE),0,VLOOKUP(CONCATENATE(BY$3,$A38),[3]Sheet4!$B$2:$E$1085,3,))</f>
        <v>0</v>
      </c>
      <c r="BZ38" s="17">
        <f>IF(ISERROR(VLOOKUP(CONCATENATE(BZ$3,$A38),[3]Sheet4!$B$2:$E$1085,3,)=TRUE),0,VLOOKUP(CONCATENATE(BZ$3,$A38),[3]Sheet4!$B$2:$E$1085,3,))</f>
        <v>0</v>
      </c>
      <c r="CA38" s="17">
        <f>IF(ISERROR(VLOOKUP(CONCATENATE(CA$3,$A38),[3]Sheet4!$B$2:$E$1085,3,)=TRUE),0,VLOOKUP(CONCATENATE(CA$3,$A38),[3]Sheet4!$B$2:$E$1085,3,))</f>
        <v>0</v>
      </c>
      <c r="CB38" s="17">
        <f>IF(ISERROR(VLOOKUP(CONCATENATE(CB$3,$A38),[3]Sheet4!$B$2:$E$1085,3,)=TRUE),0,VLOOKUP(CONCATENATE(CB$3,$A38),[3]Sheet4!$B$2:$E$1085,3,))</f>
        <v>0</v>
      </c>
      <c r="CC38" s="17">
        <f>IF(ISERROR(VLOOKUP(CONCATENATE(CC$3,$A38),[3]Sheet4!$B$2:$E$1085,3,)=TRUE),0,VLOOKUP(CONCATENATE(CC$3,$A38),[3]Sheet4!$B$2:$E$1085,3,))</f>
        <v>0</v>
      </c>
      <c r="CD38" s="17">
        <f>IF(ISERROR(VLOOKUP(CONCATENATE(CD$3,$A38),[3]Sheet4!$B$2:$E$1085,3,)=TRUE),0,VLOOKUP(CONCATENATE(CD$3,$A38),[3]Sheet4!$B$2:$E$1085,3,))</f>
        <v>0</v>
      </c>
      <c r="CE38" s="17">
        <f>IF(ISERROR(VLOOKUP(CONCATENATE(CE$3,$A38),[3]Sheet4!$B$2:$E$1085,3,)=TRUE),0,VLOOKUP(CONCATENATE(CE$3,$A38),[3]Sheet4!$B$2:$E$1085,3,))</f>
        <v>0</v>
      </c>
      <c r="CF38" s="17">
        <f>IF(ISERROR(VLOOKUP(CONCATENATE(CF$3,$A38),[3]Sheet4!$B$2:$E$1085,3,)=TRUE),0,VLOOKUP(CONCATENATE(CF$3,$A38),[3]Sheet4!$B$2:$E$1085,3,))</f>
        <v>0</v>
      </c>
      <c r="CG38" s="17">
        <f>IF(ISERROR(VLOOKUP(CONCATENATE(CG$3,$A38),[3]Sheet4!$B$2:$E$1085,3,)=TRUE),0,VLOOKUP(CONCATENATE(CG$3,$A38),[3]Sheet4!$B$2:$E$1085,3,))</f>
        <v>0</v>
      </c>
      <c r="CH38" s="17">
        <f>IF(ISERROR(VLOOKUP(CONCATENATE(CH$3,$A38),[3]Sheet4!$B$2:$E$1085,3,)=TRUE),0,VLOOKUP(CONCATENATE(CH$3,$A38),[3]Sheet4!$B$2:$E$1085,3,))</f>
        <v>0</v>
      </c>
      <c r="CI38" s="17">
        <f>IF(ISERROR(VLOOKUP(CONCATENATE(CI$3,$A38),[3]Sheet4!$B$2:$E$1085,3,)=TRUE),0,VLOOKUP(CONCATENATE(CI$3,$A38),[3]Sheet4!$B$2:$E$1085,3,))</f>
        <v>0</v>
      </c>
      <c r="CJ38" s="17">
        <f>IF(ISERROR(VLOOKUP(CONCATENATE(CJ$3,$A38),[3]Sheet4!$B$2:$E$1085,3,)=TRUE),0,VLOOKUP(CONCATENATE(CJ$3,$A38),[3]Sheet4!$B$2:$E$1085,3,))</f>
        <v>0</v>
      </c>
      <c r="CK38" s="17">
        <f>IF(ISERROR(VLOOKUP(CONCATENATE(CK$3,$A38),[3]Sheet4!$B$2:$E$1085,3,)=TRUE),0,VLOOKUP(CONCATENATE(CK$3,$A38),[3]Sheet4!$B$2:$E$1085,3,))</f>
        <v>0</v>
      </c>
      <c r="CL38" s="17">
        <f>IF(ISERROR(VLOOKUP(CONCATENATE(CL$3,$A38),[3]Sheet4!$B$2:$E$1085,3,)=TRUE),0,VLOOKUP(CONCATENATE(CL$3,$A38),[3]Sheet4!$B$2:$E$1085,3,))</f>
        <v>0</v>
      </c>
      <c r="CM38" s="17">
        <f>IF(ISERROR(VLOOKUP(CONCATENATE(CM$3,$A38),[3]Sheet4!$B$2:$E$1085,3,)=TRUE),0,VLOOKUP(CONCATENATE(CM$3,$A38),[3]Sheet4!$B$2:$E$1085,3,))</f>
        <v>0</v>
      </c>
      <c r="CN38" s="17">
        <f>IF(ISERROR(VLOOKUP(CONCATENATE(CN$3,$A38),[3]Sheet4!$B$2:$E$1085,3,)=TRUE),0,VLOOKUP(CONCATENATE(CN$3,$A38),[3]Sheet4!$B$2:$E$1085,3,))</f>
        <v>0</v>
      </c>
      <c r="CO38" s="17">
        <f>IF(ISERROR(VLOOKUP(CONCATENATE(CO$3,$A38),[3]Sheet4!$B$2:$E$1085,3,)=TRUE),0,VLOOKUP(CONCATENATE(CO$3,$A38),[3]Sheet4!$B$2:$E$1085,3,))</f>
        <v>0</v>
      </c>
      <c r="CP38" s="17">
        <f>IF(ISERROR(VLOOKUP(CONCATENATE(CP$3,$A38),[3]Sheet4!$B$2:$E$1085,3,)=TRUE),0,VLOOKUP(CONCATENATE(CP$3,$A38),[3]Sheet4!$B$2:$E$1085,3,))</f>
        <v>0</v>
      </c>
      <c r="CQ38" s="17">
        <f>IF(ISERROR(VLOOKUP(CONCATENATE(CQ$3,$A38),[3]Sheet4!$B$2:$E$1085,3,)=TRUE),0,VLOOKUP(CONCATENATE(CQ$3,$A38),[3]Sheet4!$B$2:$E$1085,3,))</f>
        <v>0</v>
      </c>
      <c r="CR38" s="17">
        <f>IF(ISERROR(VLOOKUP(CONCATENATE(CR$3,$A38),[3]Sheet4!$B$2:$E$1085,3,)=TRUE),0,VLOOKUP(CONCATENATE(CR$3,$A38),[3]Sheet4!$B$2:$E$1085,3,))</f>
        <v>0</v>
      </c>
      <c r="CS38" s="17">
        <f>IF(ISERROR(VLOOKUP(CONCATENATE(CS$3,$A38),[3]Sheet4!$B$2:$E$1085,3,)=TRUE),0,VLOOKUP(CONCATENATE(CS$3,$A38),[3]Sheet4!$B$2:$E$1085,3,))</f>
        <v>0</v>
      </c>
      <c r="CT38" s="17">
        <f>IF(ISERROR(VLOOKUP(CONCATENATE(CT$3,$A38),[3]Sheet4!$B$2:$E$1085,3,)=TRUE),0,VLOOKUP(CONCATENATE(CT$3,$A38),[3]Sheet4!$B$2:$E$1085,3,))</f>
        <v>0</v>
      </c>
      <c r="CU38" s="17">
        <f>IF(ISERROR(VLOOKUP(CONCATENATE(CU$3,$A38),[3]Sheet4!$B$2:$E$1085,3,)=TRUE),0,VLOOKUP(CONCATENATE(CU$3,$A38),[3]Sheet4!$B$2:$E$1085,3,))</f>
        <v>0</v>
      </c>
      <c r="CV38" s="17">
        <f>IF(ISERROR(VLOOKUP(CONCATENATE(CV$3,$A38),[3]Sheet4!$B$2:$E$1085,3,)=TRUE),0,VLOOKUP(CONCATENATE(CV$3,$A38),[3]Sheet4!$B$2:$E$1085,3,))</f>
        <v>0</v>
      </c>
      <c r="CW38" s="17">
        <f>IF(ISERROR(VLOOKUP(CONCATENATE(CW$3,$A38),[3]Sheet4!$B$2:$E$1085,3,)=TRUE),0,VLOOKUP(CONCATENATE(CW$3,$A38),[3]Sheet4!$B$2:$E$1085,3,))</f>
        <v>0</v>
      </c>
      <c r="CX38" s="17">
        <f>IF(ISERROR(VLOOKUP(CONCATENATE(CX$3,$A38),[3]Sheet4!$B$2:$E$1085,3,)=TRUE),0,VLOOKUP(CONCATENATE(CX$3,$A38),[3]Sheet4!$B$2:$E$1085,3,))</f>
        <v>0</v>
      </c>
      <c r="CY38" s="17">
        <f>IF(ISERROR(VLOOKUP(CONCATENATE(CY$3,$A38),[3]Sheet4!$B$2:$E$1085,3,)=TRUE),0,VLOOKUP(CONCATENATE(CY$3,$A38),[3]Sheet4!$B$2:$E$1085,3,))</f>
        <v>0</v>
      </c>
      <c r="CZ38" s="17">
        <f>IF(ISERROR(VLOOKUP(CONCATENATE(CZ$3,$A38),[3]Sheet4!$B$2:$E$1085,3,)=TRUE),0,VLOOKUP(CONCATENATE(CZ$3,$A38),[3]Sheet4!$B$2:$E$1085,3,))</f>
        <v>0</v>
      </c>
      <c r="DA38" s="17">
        <f>IF(ISERROR(VLOOKUP(CONCATENATE(DA$3,$A38),[3]Sheet4!$B$2:$E$1085,3,)=TRUE),0,VLOOKUP(CONCATENATE(DA$3,$A38),[3]Sheet4!$B$2:$E$1085,3,))</f>
        <v>0</v>
      </c>
    </row>
    <row r="39" spans="1:105">
      <c r="A39" s="131">
        <v>1040008</v>
      </c>
      <c r="B39" s="131" t="s">
        <v>30</v>
      </c>
      <c r="C39" s="132">
        <v>286026</v>
      </c>
      <c r="D39" s="21">
        <v>519393</v>
      </c>
      <c r="E39" s="132">
        <f t="shared" si="40"/>
        <v>519393</v>
      </c>
      <c r="F39" s="21">
        <f t="shared" si="41"/>
        <v>0</v>
      </c>
      <c r="G39" s="21">
        <f t="shared" si="42"/>
        <v>546920.82900000003</v>
      </c>
      <c r="H39" s="21">
        <f t="shared" si="43"/>
        <v>577001.47459500004</v>
      </c>
      <c r="I39" s="17">
        <f t="shared" si="44"/>
        <v>519393</v>
      </c>
      <c r="J39" s="17">
        <f t="shared" si="45"/>
        <v>0</v>
      </c>
      <c r="K39" s="17">
        <f t="shared" si="46"/>
        <v>0</v>
      </c>
      <c r="L39" s="17">
        <f t="shared" si="47"/>
        <v>0</v>
      </c>
      <c r="M39" s="17">
        <f t="shared" si="48"/>
        <v>0</v>
      </c>
      <c r="N39" s="17">
        <f t="shared" si="49"/>
        <v>0</v>
      </c>
      <c r="O39" s="17">
        <f t="shared" si="50"/>
        <v>0</v>
      </c>
      <c r="P39" s="17">
        <f t="shared" si="51"/>
        <v>0</v>
      </c>
      <c r="Q39" s="17">
        <f>IF(ISERROR(VLOOKUP(CONCATENATE(Q$3,$A39),[3]Sheet4!$B$2:$E$1085,3,)=TRUE),0,VLOOKUP(CONCATENATE(Q$3,$A39),[3]Sheet4!$B$2:$E$1085,3,))</f>
        <v>0</v>
      </c>
      <c r="R39" s="17">
        <f>IF(ISERROR(VLOOKUP(CONCATENATE(R$3,$A39),[3]Sheet4!$B$2:$E$1085,3,)=TRUE),0,VLOOKUP(CONCATENATE(R$3,$A39),[3]Sheet4!$B$2:$E$1085,3,))</f>
        <v>0</v>
      </c>
      <c r="S39" s="17">
        <f>IF(ISERROR(VLOOKUP(CONCATENATE(S$3,$A39),[3]Sheet4!$B$2:$E$1085,3,)=TRUE),0,VLOOKUP(CONCATENATE(S$3,$A39),[3]Sheet4!$B$2:$E$1085,3,))</f>
        <v>0</v>
      </c>
      <c r="T39" s="17">
        <f>IF(ISERROR(VLOOKUP(CONCATENATE(T$3,$A39),[3]Sheet4!$B$2:$E$1085,3,)=TRUE),0,VLOOKUP(CONCATENATE(T$3,$A39),[3]Sheet4!$B$2:$E$1085,3,))</f>
        <v>0</v>
      </c>
      <c r="U39" s="17">
        <f>IF(ISERROR(VLOOKUP(CONCATENATE(U$3,$A39),[3]Sheet4!$B$2:$E$1085,3,)=TRUE),0,VLOOKUP(CONCATENATE(U$3,$A39),[3]Sheet4!$B$2:$E$1085,3,))</f>
        <v>0</v>
      </c>
      <c r="V39" s="17">
        <f>IF(ISERROR(VLOOKUP(CONCATENATE(V$3,$A39),[3]Sheet4!$B$2:$E$1085,3,)=TRUE),0,VLOOKUP(CONCATENATE(V$3,$A39),[3]Sheet4!$B$2:$E$1085,3,))</f>
        <v>0</v>
      </c>
      <c r="W39" s="17">
        <f>IF(ISERROR(VLOOKUP(CONCATENATE(W$3,$A39),[3]Sheet4!$B$2:$E$1085,3,)=TRUE),0,VLOOKUP(CONCATENATE(W$3,$A39),[3]Sheet4!$B$2:$E$1085,3,))</f>
        <v>0</v>
      </c>
      <c r="X39" s="17">
        <f>IF(ISERROR(VLOOKUP(CONCATENATE(X$3,$A39),[3]Sheet4!$B$2:$E$1085,3,)=TRUE),0,VLOOKUP(CONCATENATE(X$3,$A39),[3]Sheet4!$B$2:$E$1085,3,))</f>
        <v>0</v>
      </c>
      <c r="Y39" s="17">
        <f>IF(ISERROR(VLOOKUP(CONCATENATE(Y$3,$A39),[3]Sheet4!$B$2:$E$1085,3,)=TRUE),0,VLOOKUP(CONCATENATE(Y$3,$A39),[3]Sheet4!$B$2:$E$1085,3,))</f>
        <v>0</v>
      </c>
      <c r="Z39" s="17">
        <f>IF(ISERROR(VLOOKUP(CONCATENATE(Z$3,$A39),[3]Sheet4!$B$2:$E$1085,3,)=TRUE),0,VLOOKUP(CONCATENATE(Z$3,$A39),[3]Sheet4!$B$2:$E$1085,3,))</f>
        <v>0</v>
      </c>
      <c r="AA39" s="17">
        <f>IF(ISERROR(VLOOKUP(CONCATENATE(AA$3,$A39),[3]Sheet4!$B$2:$E$1085,3,)=TRUE),0,VLOOKUP(CONCATENATE(AA$3,$A39),[3]Sheet4!$B$2:$E$1085,3,))</f>
        <v>0</v>
      </c>
      <c r="AB39" s="17">
        <f>IF(ISERROR(VLOOKUP(CONCATENATE(AB$3,$A39),[3]Sheet4!$B$2:$E$1085,3,)=TRUE),0,VLOOKUP(CONCATENATE(AB$3,$A39),[3]Sheet4!$B$2:$E$1085,3,))</f>
        <v>519393</v>
      </c>
      <c r="AC39" s="17">
        <f>IF(ISERROR(VLOOKUP(CONCATENATE(AC$3,$A39),[3]Sheet4!$B$2:$E$1085,3,)=TRUE),0,VLOOKUP(CONCATENATE(AC$3,$A39),[3]Sheet4!$B$2:$E$1085,3,))</f>
        <v>0</v>
      </c>
      <c r="AD39" s="17">
        <f>IF(ISERROR(VLOOKUP(CONCATENATE(AD$3,$A39),[3]Sheet4!$B$2:$E$1085,3,)=TRUE),0,VLOOKUP(CONCATENATE(AD$3,$A39),[3]Sheet4!$B$2:$E$1085,3,))</f>
        <v>0</v>
      </c>
      <c r="AE39" s="17">
        <f>IF(ISERROR(VLOOKUP(CONCATENATE(AE$3,$A39),[3]Sheet4!$B$2:$E$1085,3,)=TRUE),0,VLOOKUP(CONCATENATE(AE$3,$A39),[3]Sheet4!$B$2:$E$1085,3,))</f>
        <v>0</v>
      </c>
      <c r="AF39" s="17">
        <f>IF(ISERROR(VLOOKUP(CONCATENATE(AF$3,$A39),[3]Sheet4!$B$2:$E$1085,3,)=TRUE),0,VLOOKUP(CONCATENATE(AF$3,$A39),[3]Sheet4!$B$2:$E$1085,3,))</f>
        <v>0</v>
      </c>
      <c r="AG39" s="17">
        <f>IF(ISERROR(VLOOKUP(CONCATENATE(AG$3,$A39),[3]Sheet4!$B$2:$E$1085,3,)=TRUE),0,VLOOKUP(CONCATENATE(AG$3,$A39),[3]Sheet4!$B$2:$E$1085,3,))</f>
        <v>0</v>
      </c>
      <c r="AH39" s="17">
        <f>IF(ISERROR(VLOOKUP(CONCATENATE(AH$3,$A39),[3]Sheet4!$B$2:$E$1085,3,)=TRUE),0,VLOOKUP(CONCATENATE(AH$3,$A39),[3]Sheet4!$B$2:$E$1085,3,))</f>
        <v>0</v>
      </c>
      <c r="AI39" s="17">
        <f>IF(ISERROR(VLOOKUP(CONCATENATE(AI$3,$A39),[3]Sheet4!$B$2:$E$1085,3,)=TRUE),0,VLOOKUP(CONCATENATE(AI$3,$A39),[3]Sheet4!$B$2:$E$1085,3,))</f>
        <v>0</v>
      </c>
      <c r="AJ39" s="17">
        <f>IF(ISERROR(VLOOKUP(CONCATENATE(AJ$3,$A39),[3]Sheet4!$B$2:$E$1085,3,)=TRUE),0,VLOOKUP(CONCATENATE(AJ$3,$A39),[3]Sheet4!$B$2:$E$1085,3,))</f>
        <v>0</v>
      </c>
      <c r="AK39" s="17">
        <f>IF(ISERROR(VLOOKUP(CONCATENATE(AK$3,$A39),[3]Sheet4!$B$2:$E$1085,3,)=TRUE),0,VLOOKUP(CONCATENATE(AK$3,$A39),[3]Sheet4!$B$2:$E$1085,3,))</f>
        <v>0</v>
      </c>
      <c r="AL39" s="17">
        <f>IF(ISERROR(VLOOKUP(CONCATENATE(AL$3,$A39),[3]Sheet4!$B$2:$E$1085,3,)=TRUE),0,VLOOKUP(CONCATENATE(AL$3,$A39),[3]Sheet4!$B$2:$E$1085,3,))</f>
        <v>0</v>
      </c>
      <c r="AM39" s="17">
        <f>IF(ISERROR(VLOOKUP(CONCATENATE(AM$3,$A39),[3]Sheet4!$B$2:$E$1085,3,)=TRUE),0,VLOOKUP(CONCATENATE(AM$3,$A39),[3]Sheet4!$B$2:$E$1085,3,))</f>
        <v>0</v>
      </c>
      <c r="AN39" s="17">
        <f>IF(ISERROR(VLOOKUP(CONCATENATE(AN$3,$A39),[3]Sheet4!$B$2:$E$1085,3,)=TRUE),0,VLOOKUP(CONCATENATE(AN$3,$A39),[3]Sheet4!$B$2:$E$1085,3,))</f>
        <v>0</v>
      </c>
      <c r="AO39" s="17">
        <f>IF(ISERROR(VLOOKUP(CONCATENATE(AO$3,$A39),[3]Sheet4!$B$2:$E$1085,3,)=TRUE),0,VLOOKUP(CONCATENATE(AO$3,$A39),[3]Sheet4!$B$2:$E$1085,3,))</f>
        <v>0</v>
      </c>
      <c r="AP39" s="17">
        <f>IF(ISERROR(VLOOKUP(CONCATENATE(AP$3,$A39),[3]Sheet4!$B$2:$E$1085,3,)=TRUE),0,VLOOKUP(CONCATENATE(AP$3,$A39),[3]Sheet4!$B$2:$E$1085,3,))</f>
        <v>0</v>
      </c>
      <c r="AQ39" s="17">
        <f>IF(ISERROR(VLOOKUP(CONCATENATE(AQ$3,$A39),[3]Sheet4!$B$2:$E$1085,3,)=TRUE),0,VLOOKUP(CONCATENATE(AQ$3,$A39),[3]Sheet4!$B$2:$E$1085,3,))</f>
        <v>0</v>
      </c>
      <c r="AR39" s="17">
        <f>IF(ISERROR(VLOOKUP(CONCATENATE(AR$3,$A39),[3]Sheet4!$B$2:$E$1085,3,)=TRUE),0,VLOOKUP(CONCATENATE(AR$3,$A39),[3]Sheet4!$B$2:$E$1085,3,))</f>
        <v>0</v>
      </c>
      <c r="AS39" s="17">
        <f>IF(ISERROR(VLOOKUP(CONCATENATE(AS$3,$A39),[3]Sheet4!$B$2:$E$1085,3,)=TRUE),0,VLOOKUP(CONCATENATE(AS$3,$A39),[3]Sheet4!$B$2:$E$1085,3,))</f>
        <v>0</v>
      </c>
      <c r="AT39" s="17">
        <f>IF(ISERROR(VLOOKUP(CONCATENATE(AT$3,$A39),[3]Sheet4!$B$2:$E$1085,3,)=TRUE),0,VLOOKUP(CONCATENATE(AT$3,$A39),[3]Sheet4!$B$2:$E$1085,3,))</f>
        <v>0</v>
      </c>
      <c r="AU39" s="17">
        <f>IF(ISERROR(VLOOKUP(CONCATENATE(AU$3,$A39),[3]Sheet4!$B$2:$E$1085,3,)=TRUE),0,VLOOKUP(CONCATENATE(AU$3,$A39),[3]Sheet4!$B$2:$E$1085,3,))</f>
        <v>0</v>
      </c>
      <c r="AV39" s="17">
        <f>IF(ISERROR(VLOOKUP(CONCATENATE(AV$3,$A39),[3]Sheet4!$B$2:$E$1085,3,)=TRUE),0,VLOOKUP(CONCATENATE(AV$3,$A39),[3]Sheet4!$B$2:$E$1085,3,))</f>
        <v>0</v>
      </c>
      <c r="AW39" s="17">
        <f>IF(ISERROR(VLOOKUP(CONCATENATE(AW$3,$A39),[3]Sheet4!$B$2:$E$1085,3,)=TRUE),0,VLOOKUP(CONCATENATE(AW$3,$A39),[3]Sheet4!$B$2:$E$1085,3,))</f>
        <v>0</v>
      </c>
      <c r="AX39" s="17">
        <f>IF(ISERROR(VLOOKUP(CONCATENATE(AX$3,$A39),[3]Sheet4!$B$2:$E$1085,3,)=TRUE),0,VLOOKUP(CONCATENATE(AX$3,$A39),[3]Sheet4!$B$2:$E$1085,3,))</f>
        <v>0</v>
      </c>
      <c r="AY39" s="17">
        <f>IF(ISERROR(VLOOKUP(CONCATENATE(AY$3,$A39),[3]Sheet4!$B$2:$E$1085,3,)=TRUE),0,VLOOKUP(CONCATENATE(AY$3,$A39),[3]Sheet4!$B$2:$E$1085,3,))</f>
        <v>0</v>
      </c>
      <c r="AZ39" s="17">
        <f>IF(ISERROR(VLOOKUP(CONCATENATE(AZ$3,$A39),[3]Sheet4!$B$2:$E$1085,3,)=TRUE),0,VLOOKUP(CONCATENATE(AZ$3,$A39),[3]Sheet4!$B$2:$E$1085,3,))</f>
        <v>0</v>
      </c>
      <c r="BA39" s="17">
        <f>IF(ISERROR(VLOOKUP(CONCATENATE(BA$3,$A39),[3]Sheet4!$B$2:$E$1085,3,)=TRUE),0,VLOOKUP(CONCATENATE(BA$3,$A39),[3]Sheet4!$B$2:$E$1085,3,))</f>
        <v>0</v>
      </c>
      <c r="BB39" s="17">
        <f>IF(ISERROR(VLOOKUP(CONCATENATE(BB$3,$A39),[3]Sheet4!$B$2:$E$1085,3,)=TRUE),0,VLOOKUP(CONCATENATE(BB$3,$A39),[3]Sheet4!$B$2:$E$1085,3,))</f>
        <v>0</v>
      </c>
      <c r="BC39" s="17">
        <f>IF(ISERROR(VLOOKUP(CONCATENATE(BC$3,$A39),[3]Sheet4!$B$2:$E$1085,3,)=TRUE),0,VLOOKUP(CONCATENATE(BC$3,$A39),[3]Sheet4!$B$2:$E$1085,3,))</f>
        <v>0</v>
      </c>
      <c r="BD39" s="17">
        <f>IF(ISERROR(VLOOKUP(CONCATENATE(BD$3,$A39),[3]Sheet4!$B$2:$E$1085,3,)=TRUE),0,VLOOKUP(CONCATENATE(BD$3,$A39),[3]Sheet4!$B$2:$E$1085,3,))</f>
        <v>0</v>
      </c>
      <c r="BE39" s="17">
        <f>IF(ISERROR(VLOOKUP(CONCATENATE(BE$3,$A39),[3]Sheet4!$B$2:$E$1085,3,)=TRUE),0,VLOOKUP(CONCATENATE(BE$3,$A39),[3]Sheet4!$B$2:$E$1085,3,))</f>
        <v>0</v>
      </c>
      <c r="BF39" s="17">
        <f>IF(ISERROR(VLOOKUP(CONCATENATE(BF$3,$A39),[3]Sheet4!$B$2:$E$1085,3,)=TRUE),0,VLOOKUP(CONCATENATE(BF$3,$A39),[3]Sheet4!$B$2:$E$1085,3,))</f>
        <v>0</v>
      </c>
      <c r="BG39" s="17">
        <f>IF(ISERROR(VLOOKUP(CONCATENATE(BG$3,$A39),[3]Sheet4!$B$2:$E$1085,3,)=TRUE),0,VLOOKUP(CONCATENATE(BG$3,$A39),[3]Sheet4!$B$2:$E$1085,3,))</f>
        <v>0</v>
      </c>
      <c r="BH39" s="17">
        <f>IF(ISERROR(VLOOKUP(CONCATENATE(BH$3,$A39),[3]Sheet4!$B$2:$E$1085,3,)=TRUE),0,VLOOKUP(CONCATENATE(BH$3,$A39),[3]Sheet4!$B$2:$E$1085,3,))</f>
        <v>0</v>
      </c>
      <c r="BI39" s="17">
        <f>IF(ISERROR(VLOOKUP(CONCATENATE(BI$3,$A39),[3]Sheet4!$B$2:$E$1085,3,)=TRUE),0,VLOOKUP(CONCATENATE(BI$3,$A39),[3]Sheet4!$B$2:$E$1085,3,))</f>
        <v>0</v>
      </c>
      <c r="BJ39" s="17">
        <f>IF(ISERROR(VLOOKUP(CONCATENATE(BJ$3,$A39),[3]Sheet4!$B$2:$E$1085,3,)=TRUE),0,VLOOKUP(CONCATENATE(BJ$3,$A39),[3]Sheet4!$B$2:$E$1085,3,))</f>
        <v>0</v>
      </c>
      <c r="BK39" s="17">
        <f>IF(ISERROR(VLOOKUP(CONCATENATE(BK$3,$A39),[3]Sheet4!$B$2:$E$1085,3,)=TRUE),0,VLOOKUP(CONCATENATE(BK$3,$A39),[3]Sheet4!$B$2:$E$1085,3,))</f>
        <v>0</v>
      </c>
      <c r="BL39" s="17">
        <f>IF(ISERROR(VLOOKUP(CONCATENATE(BL$3,$A39),[3]Sheet4!$B$2:$E$1085,3,)=TRUE),0,VLOOKUP(CONCATENATE(BL$3,$A39),[3]Sheet4!$B$2:$E$1085,3,))</f>
        <v>0</v>
      </c>
      <c r="BM39" s="17">
        <f>IF(ISERROR(VLOOKUP(CONCATENATE(BM$3,$A39),[3]Sheet4!$B$2:$E$1085,3,)=TRUE),0,VLOOKUP(CONCATENATE(BM$3,$A39),[3]Sheet4!$B$2:$E$1085,3,))</f>
        <v>0</v>
      </c>
      <c r="BN39" s="17">
        <f>IF(ISERROR(VLOOKUP(CONCATENATE(BN$3,$A39),[3]Sheet4!$B$2:$E$1085,3,)=TRUE),0,VLOOKUP(CONCATENATE(BN$3,$A39),[3]Sheet4!$B$2:$E$1085,3,))</f>
        <v>0</v>
      </c>
      <c r="BO39" s="17">
        <f>IF(ISERROR(VLOOKUP(CONCATENATE(BO$3,$A39),[3]Sheet4!$B$2:$E$1085,3,)=TRUE),0,VLOOKUP(CONCATENATE(BO$3,$A39),[3]Sheet4!$B$2:$E$1085,3,))</f>
        <v>0</v>
      </c>
      <c r="BP39" s="17">
        <f>IF(ISERROR(VLOOKUP(CONCATENATE(BP$3,$A39),[3]Sheet4!$B$2:$E$1085,3,)=TRUE),0,VLOOKUP(CONCATENATE(BP$3,$A39),[3]Sheet4!$B$2:$E$1085,3,))</f>
        <v>0</v>
      </c>
      <c r="BQ39" s="17">
        <f>IF(ISERROR(VLOOKUP(CONCATENATE(BQ$3,$A39),[3]Sheet4!$B$2:$E$1085,3,)=TRUE),0,VLOOKUP(CONCATENATE(BQ$3,$A39),[3]Sheet4!$B$2:$E$1085,3,))</f>
        <v>0</v>
      </c>
      <c r="BR39" s="17">
        <f>IF(ISERROR(VLOOKUP(CONCATENATE(BR$3,$A39),[3]Sheet4!$B$2:$E$1085,3,)=TRUE),0,VLOOKUP(CONCATENATE(BR$3,$A39),[3]Sheet4!$B$2:$E$1085,3,))</f>
        <v>0</v>
      </c>
      <c r="BS39" s="17">
        <f>IF(ISERROR(VLOOKUP(CONCATENATE(BS$3,$A39),[3]Sheet4!$B$2:$E$1085,3,)=TRUE),0,VLOOKUP(CONCATENATE(BS$3,$A39),[3]Sheet4!$B$2:$E$1085,3,))</f>
        <v>0</v>
      </c>
      <c r="BT39" s="17">
        <f>IF(ISERROR(VLOOKUP(CONCATENATE(BT$3,$A39),[3]Sheet4!$B$2:$E$1085,3,)=TRUE),0,VLOOKUP(CONCATENATE(BT$3,$A39),[3]Sheet4!$B$2:$E$1085,3,))</f>
        <v>0</v>
      </c>
      <c r="BU39" s="17">
        <f>IF(ISERROR(VLOOKUP(CONCATENATE(BU$3,$A39),[3]Sheet4!$B$2:$E$1085,3,)=TRUE),0,VLOOKUP(CONCATENATE(BU$3,$A39),[3]Sheet4!$B$2:$E$1085,3,))</f>
        <v>0</v>
      </c>
      <c r="BV39" s="17">
        <f>IF(ISERROR(VLOOKUP(CONCATENATE(BV$3,$A39),[3]Sheet4!$B$2:$E$1085,3,)=TRUE),0,VLOOKUP(CONCATENATE(BV$3,$A39),[3]Sheet4!$B$2:$E$1085,3,))</f>
        <v>0</v>
      </c>
      <c r="BW39" s="17">
        <f>IF(ISERROR(VLOOKUP(CONCATENATE(BW$3,$A39),[3]Sheet4!$B$2:$E$1085,3,)=TRUE),0,VLOOKUP(CONCATENATE(BW$3,$A39),[3]Sheet4!$B$2:$E$1085,3,))</f>
        <v>0</v>
      </c>
      <c r="BX39" s="17">
        <f>IF(ISERROR(VLOOKUP(CONCATENATE(BX$3,$A39),[3]Sheet4!$B$2:$E$1085,3,)=TRUE),0,VLOOKUP(CONCATENATE(BX$3,$A39),[3]Sheet4!$B$2:$E$1085,3,))</f>
        <v>0</v>
      </c>
      <c r="BY39" s="17">
        <f>IF(ISERROR(VLOOKUP(CONCATENATE(BY$3,$A39),[3]Sheet4!$B$2:$E$1085,3,)=TRUE),0,VLOOKUP(CONCATENATE(BY$3,$A39),[3]Sheet4!$B$2:$E$1085,3,))</f>
        <v>0</v>
      </c>
      <c r="BZ39" s="17">
        <f>IF(ISERROR(VLOOKUP(CONCATENATE(BZ$3,$A39),[3]Sheet4!$B$2:$E$1085,3,)=TRUE),0,VLOOKUP(CONCATENATE(BZ$3,$A39),[3]Sheet4!$B$2:$E$1085,3,))</f>
        <v>0</v>
      </c>
      <c r="CA39" s="17">
        <f>IF(ISERROR(VLOOKUP(CONCATENATE(CA$3,$A39),[3]Sheet4!$B$2:$E$1085,3,)=TRUE),0,VLOOKUP(CONCATENATE(CA$3,$A39),[3]Sheet4!$B$2:$E$1085,3,))</f>
        <v>0</v>
      </c>
      <c r="CB39" s="17">
        <f>IF(ISERROR(VLOOKUP(CONCATENATE(CB$3,$A39),[3]Sheet4!$B$2:$E$1085,3,)=TRUE),0,VLOOKUP(CONCATENATE(CB$3,$A39),[3]Sheet4!$B$2:$E$1085,3,))</f>
        <v>0</v>
      </c>
      <c r="CC39" s="17">
        <f>IF(ISERROR(VLOOKUP(CONCATENATE(CC$3,$A39),[3]Sheet4!$B$2:$E$1085,3,)=TRUE),0,VLOOKUP(CONCATENATE(CC$3,$A39),[3]Sheet4!$B$2:$E$1085,3,))</f>
        <v>0</v>
      </c>
      <c r="CD39" s="17">
        <f>IF(ISERROR(VLOOKUP(CONCATENATE(CD$3,$A39),[3]Sheet4!$B$2:$E$1085,3,)=TRUE),0,VLOOKUP(CONCATENATE(CD$3,$A39),[3]Sheet4!$B$2:$E$1085,3,))</f>
        <v>0</v>
      </c>
      <c r="CE39" s="17">
        <f>IF(ISERROR(VLOOKUP(CONCATENATE(CE$3,$A39),[3]Sheet4!$B$2:$E$1085,3,)=TRUE),0,VLOOKUP(CONCATENATE(CE$3,$A39),[3]Sheet4!$B$2:$E$1085,3,))</f>
        <v>0</v>
      </c>
      <c r="CF39" s="17">
        <f>IF(ISERROR(VLOOKUP(CONCATENATE(CF$3,$A39),[3]Sheet4!$B$2:$E$1085,3,)=TRUE),0,VLOOKUP(CONCATENATE(CF$3,$A39),[3]Sheet4!$B$2:$E$1085,3,))</f>
        <v>0</v>
      </c>
      <c r="CG39" s="17">
        <f>IF(ISERROR(VLOOKUP(CONCATENATE(CG$3,$A39),[3]Sheet4!$B$2:$E$1085,3,)=TRUE),0,VLOOKUP(CONCATENATE(CG$3,$A39),[3]Sheet4!$B$2:$E$1085,3,))</f>
        <v>0</v>
      </c>
      <c r="CH39" s="17">
        <f>IF(ISERROR(VLOOKUP(CONCATENATE(CH$3,$A39),[3]Sheet4!$B$2:$E$1085,3,)=TRUE),0,VLOOKUP(CONCATENATE(CH$3,$A39),[3]Sheet4!$B$2:$E$1085,3,))</f>
        <v>0</v>
      </c>
      <c r="CI39" s="17">
        <f>IF(ISERROR(VLOOKUP(CONCATENATE(CI$3,$A39),[3]Sheet4!$B$2:$E$1085,3,)=TRUE),0,VLOOKUP(CONCATENATE(CI$3,$A39),[3]Sheet4!$B$2:$E$1085,3,))</f>
        <v>0</v>
      </c>
      <c r="CJ39" s="17">
        <f>IF(ISERROR(VLOOKUP(CONCATENATE(CJ$3,$A39),[3]Sheet4!$B$2:$E$1085,3,)=TRUE),0,VLOOKUP(CONCATENATE(CJ$3,$A39),[3]Sheet4!$B$2:$E$1085,3,))</f>
        <v>0</v>
      </c>
      <c r="CK39" s="17">
        <f>IF(ISERROR(VLOOKUP(CONCATENATE(CK$3,$A39),[3]Sheet4!$B$2:$E$1085,3,)=TRUE),0,VLOOKUP(CONCATENATE(CK$3,$A39),[3]Sheet4!$B$2:$E$1085,3,))</f>
        <v>0</v>
      </c>
      <c r="CL39" s="17">
        <f>IF(ISERROR(VLOOKUP(CONCATENATE(CL$3,$A39),[3]Sheet4!$B$2:$E$1085,3,)=TRUE),0,VLOOKUP(CONCATENATE(CL$3,$A39),[3]Sheet4!$B$2:$E$1085,3,))</f>
        <v>0</v>
      </c>
      <c r="CM39" s="17">
        <f>IF(ISERROR(VLOOKUP(CONCATENATE(CM$3,$A39),[3]Sheet4!$B$2:$E$1085,3,)=TRUE),0,VLOOKUP(CONCATENATE(CM$3,$A39),[3]Sheet4!$B$2:$E$1085,3,))</f>
        <v>0</v>
      </c>
      <c r="CN39" s="17">
        <f>IF(ISERROR(VLOOKUP(CONCATENATE(CN$3,$A39),[3]Sheet4!$B$2:$E$1085,3,)=TRUE),0,VLOOKUP(CONCATENATE(CN$3,$A39),[3]Sheet4!$B$2:$E$1085,3,))</f>
        <v>0</v>
      </c>
      <c r="CO39" s="17">
        <f>IF(ISERROR(VLOOKUP(CONCATENATE(CO$3,$A39),[3]Sheet4!$B$2:$E$1085,3,)=TRUE),0,VLOOKUP(CONCATENATE(CO$3,$A39),[3]Sheet4!$B$2:$E$1085,3,))</f>
        <v>0</v>
      </c>
      <c r="CP39" s="17">
        <f>IF(ISERROR(VLOOKUP(CONCATENATE(CP$3,$A39),[3]Sheet4!$B$2:$E$1085,3,)=TRUE),0,VLOOKUP(CONCATENATE(CP$3,$A39),[3]Sheet4!$B$2:$E$1085,3,))</f>
        <v>0</v>
      </c>
      <c r="CQ39" s="17">
        <f>IF(ISERROR(VLOOKUP(CONCATENATE(CQ$3,$A39),[3]Sheet4!$B$2:$E$1085,3,)=TRUE),0,VLOOKUP(CONCATENATE(CQ$3,$A39),[3]Sheet4!$B$2:$E$1085,3,))</f>
        <v>0</v>
      </c>
      <c r="CR39" s="17">
        <f>IF(ISERROR(VLOOKUP(CONCATENATE(CR$3,$A39),[3]Sheet4!$B$2:$E$1085,3,)=TRUE),0,VLOOKUP(CONCATENATE(CR$3,$A39),[3]Sheet4!$B$2:$E$1085,3,))</f>
        <v>0</v>
      </c>
      <c r="CS39" s="17">
        <f>IF(ISERROR(VLOOKUP(CONCATENATE(CS$3,$A39),[3]Sheet4!$B$2:$E$1085,3,)=TRUE),0,VLOOKUP(CONCATENATE(CS$3,$A39),[3]Sheet4!$B$2:$E$1085,3,))</f>
        <v>0</v>
      </c>
      <c r="CT39" s="17">
        <f>IF(ISERROR(VLOOKUP(CONCATENATE(CT$3,$A39),[3]Sheet4!$B$2:$E$1085,3,)=TRUE),0,VLOOKUP(CONCATENATE(CT$3,$A39),[3]Sheet4!$B$2:$E$1085,3,))</f>
        <v>0</v>
      </c>
      <c r="CU39" s="17">
        <f>IF(ISERROR(VLOOKUP(CONCATENATE(CU$3,$A39),[3]Sheet4!$B$2:$E$1085,3,)=TRUE),0,VLOOKUP(CONCATENATE(CU$3,$A39),[3]Sheet4!$B$2:$E$1085,3,))</f>
        <v>0</v>
      </c>
      <c r="CV39" s="17">
        <f>IF(ISERROR(VLOOKUP(CONCATENATE(CV$3,$A39),[3]Sheet4!$B$2:$E$1085,3,)=TRUE),0,VLOOKUP(CONCATENATE(CV$3,$A39),[3]Sheet4!$B$2:$E$1085,3,))</f>
        <v>0</v>
      </c>
      <c r="CW39" s="17">
        <f>IF(ISERROR(VLOOKUP(CONCATENATE(CW$3,$A39),[3]Sheet4!$B$2:$E$1085,3,)=TRUE),0,VLOOKUP(CONCATENATE(CW$3,$A39),[3]Sheet4!$B$2:$E$1085,3,))</f>
        <v>0</v>
      </c>
      <c r="CX39" s="17">
        <f>IF(ISERROR(VLOOKUP(CONCATENATE(CX$3,$A39),[3]Sheet4!$B$2:$E$1085,3,)=TRUE),0,VLOOKUP(CONCATENATE(CX$3,$A39),[3]Sheet4!$B$2:$E$1085,3,))</f>
        <v>0</v>
      </c>
      <c r="CY39" s="17">
        <f>IF(ISERROR(VLOOKUP(CONCATENATE(CY$3,$A39),[3]Sheet4!$B$2:$E$1085,3,)=TRUE),0,VLOOKUP(CONCATENATE(CY$3,$A39),[3]Sheet4!$B$2:$E$1085,3,))</f>
        <v>0</v>
      </c>
      <c r="CZ39" s="17">
        <f>IF(ISERROR(VLOOKUP(CONCATENATE(CZ$3,$A39),[3]Sheet4!$B$2:$E$1085,3,)=TRUE),0,VLOOKUP(CONCATENATE(CZ$3,$A39),[3]Sheet4!$B$2:$E$1085,3,))</f>
        <v>0</v>
      </c>
      <c r="DA39" s="17">
        <f>IF(ISERROR(VLOOKUP(CONCATENATE(DA$3,$A39),[3]Sheet4!$B$2:$E$1085,3,)=TRUE),0,VLOOKUP(CONCATENATE(DA$3,$A39),[3]Sheet4!$B$2:$E$1085,3,))</f>
        <v>0</v>
      </c>
    </row>
    <row r="40" spans="1:105">
      <c r="A40" s="3">
        <v>1049990</v>
      </c>
      <c r="B40" s="3" t="s">
        <v>31</v>
      </c>
      <c r="C40" s="21">
        <v>8422460</v>
      </c>
      <c r="D40" s="21">
        <v>8866449</v>
      </c>
      <c r="E40" s="132">
        <f>SUM(E32:E39)</f>
        <v>8866449</v>
      </c>
      <c r="F40" s="21">
        <f>SUM(F32:F39)</f>
        <v>0</v>
      </c>
      <c r="G40" s="21">
        <f t="shared" ref="G40:H40" si="52">SUM(G32:G39)</f>
        <v>9336370.7970000003</v>
      </c>
      <c r="H40" s="21">
        <f t="shared" si="52"/>
        <v>9849871.1908349991</v>
      </c>
      <c r="I40" s="17">
        <f t="shared" ref="I40:P40" si="53">SUM(I32:I39)</f>
        <v>8866449</v>
      </c>
      <c r="J40" s="17">
        <f t="shared" si="53"/>
        <v>0</v>
      </c>
      <c r="K40" s="17">
        <f t="shared" si="53"/>
        <v>0</v>
      </c>
      <c r="L40" s="17">
        <f t="shared" si="53"/>
        <v>0</v>
      </c>
      <c r="M40" s="17">
        <f t="shared" si="53"/>
        <v>0</v>
      </c>
      <c r="N40" s="17">
        <f t="shared" ref="N40" si="54">SUM(N32:N39)</f>
        <v>0</v>
      </c>
      <c r="O40" s="17">
        <f t="shared" si="53"/>
        <v>0</v>
      </c>
      <c r="P40" s="17">
        <f t="shared" si="53"/>
        <v>0</v>
      </c>
      <c r="Q40" s="9">
        <f>SUM(Q32:Q39)</f>
        <v>751782</v>
      </c>
      <c r="R40" s="9">
        <f t="shared" ref="R40:CM40" si="55">SUM(R32:R39)</f>
        <v>599767</v>
      </c>
      <c r="S40" s="9">
        <f t="shared" si="55"/>
        <v>0</v>
      </c>
      <c r="T40" s="9">
        <f t="shared" si="55"/>
        <v>555938</v>
      </c>
      <c r="U40" s="9">
        <f t="shared" si="55"/>
        <v>567733</v>
      </c>
      <c r="V40" s="9">
        <f t="shared" si="55"/>
        <v>366594</v>
      </c>
      <c r="W40" s="9">
        <f t="shared" si="55"/>
        <v>567733</v>
      </c>
      <c r="X40" s="9">
        <f t="shared" si="55"/>
        <v>498915</v>
      </c>
      <c r="Y40" s="9">
        <f t="shared" si="55"/>
        <v>550637</v>
      </c>
      <c r="Z40" s="9">
        <f t="shared" si="55"/>
        <v>567733</v>
      </c>
      <c r="AA40" s="9">
        <f t="shared" si="55"/>
        <v>394767</v>
      </c>
      <c r="AB40" s="9">
        <f t="shared" si="55"/>
        <v>2884715</v>
      </c>
      <c r="AC40" s="9">
        <f t="shared" si="55"/>
        <v>560135</v>
      </c>
      <c r="AD40" s="9">
        <f t="shared" si="55"/>
        <v>0</v>
      </c>
      <c r="AE40" s="9">
        <f t="shared" si="55"/>
        <v>0</v>
      </c>
      <c r="AF40" s="9">
        <f t="shared" si="55"/>
        <v>0</v>
      </c>
      <c r="AG40" s="9">
        <f t="shared" si="55"/>
        <v>0</v>
      </c>
      <c r="AH40" s="9">
        <f t="shared" si="55"/>
        <v>0</v>
      </c>
      <c r="AI40" s="9">
        <f t="shared" si="55"/>
        <v>0</v>
      </c>
      <c r="AJ40" s="9">
        <f t="shared" si="55"/>
        <v>0</v>
      </c>
      <c r="AK40" s="9">
        <f t="shared" si="55"/>
        <v>0</v>
      </c>
      <c r="AL40" s="9">
        <f t="shared" si="55"/>
        <v>0</v>
      </c>
      <c r="AM40" s="9">
        <f t="shared" si="55"/>
        <v>0</v>
      </c>
      <c r="AN40" s="9">
        <f t="shared" si="55"/>
        <v>0</v>
      </c>
      <c r="AO40" s="9">
        <f t="shared" si="55"/>
        <v>0</v>
      </c>
      <c r="AP40" s="9">
        <f t="shared" si="55"/>
        <v>0</v>
      </c>
      <c r="AQ40" s="9">
        <f t="shared" si="55"/>
        <v>0</v>
      </c>
      <c r="AR40" s="9">
        <f t="shared" si="55"/>
        <v>0</v>
      </c>
      <c r="AS40" s="9">
        <f t="shared" si="55"/>
        <v>0</v>
      </c>
      <c r="AT40" s="9">
        <f t="shared" si="55"/>
        <v>0</v>
      </c>
      <c r="AU40" s="9">
        <f t="shared" si="55"/>
        <v>0</v>
      </c>
      <c r="AV40" s="9">
        <f t="shared" si="55"/>
        <v>0</v>
      </c>
      <c r="AW40" s="9">
        <f t="shared" si="55"/>
        <v>0</v>
      </c>
      <c r="AX40" s="9">
        <f t="shared" ref="AX40" si="56">SUM(AX32:AX39)</f>
        <v>0</v>
      </c>
      <c r="AY40" s="9">
        <f t="shared" si="55"/>
        <v>0</v>
      </c>
      <c r="AZ40" s="9">
        <f t="shared" si="55"/>
        <v>0</v>
      </c>
      <c r="BA40" s="9">
        <f t="shared" si="55"/>
        <v>0</v>
      </c>
      <c r="BB40" s="9">
        <f t="shared" si="55"/>
        <v>0</v>
      </c>
      <c r="BC40" s="9">
        <f t="shared" si="55"/>
        <v>0</v>
      </c>
      <c r="BD40" s="9">
        <f t="shared" si="55"/>
        <v>0</v>
      </c>
      <c r="BE40" s="9">
        <f t="shared" si="55"/>
        <v>0</v>
      </c>
      <c r="BF40" s="9">
        <f t="shared" si="55"/>
        <v>0</v>
      </c>
      <c r="BG40" s="9">
        <f t="shared" ref="BG40" si="57">SUM(BG32:BG39)</f>
        <v>0</v>
      </c>
      <c r="BH40" s="9">
        <f t="shared" si="55"/>
        <v>0</v>
      </c>
      <c r="BI40" s="9">
        <f t="shared" si="55"/>
        <v>0</v>
      </c>
      <c r="BJ40" s="9">
        <f t="shared" si="55"/>
        <v>0</v>
      </c>
      <c r="BK40" s="9">
        <f t="shared" si="55"/>
        <v>0</v>
      </c>
      <c r="BL40" s="9">
        <f t="shared" si="55"/>
        <v>0</v>
      </c>
      <c r="BM40" s="9">
        <f t="shared" si="55"/>
        <v>0</v>
      </c>
      <c r="BN40" s="9">
        <f t="shared" si="55"/>
        <v>0</v>
      </c>
      <c r="BO40" s="9">
        <f t="shared" si="55"/>
        <v>0</v>
      </c>
      <c r="BP40" s="9">
        <f t="shared" si="55"/>
        <v>0</v>
      </c>
      <c r="BQ40" s="9">
        <f t="shared" ref="BQ40" si="58">SUM(BQ32:BQ39)</f>
        <v>0</v>
      </c>
      <c r="BR40" s="9">
        <f t="shared" si="55"/>
        <v>0</v>
      </c>
      <c r="BS40" s="9">
        <f t="shared" si="55"/>
        <v>0</v>
      </c>
      <c r="BT40" s="9">
        <f t="shared" si="55"/>
        <v>0</v>
      </c>
      <c r="BU40" s="9">
        <f t="shared" si="55"/>
        <v>0</v>
      </c>
      <c r="BV40" s="9">
        <f t="shared" si="55"/>
        <v>0</v>
      </c>
      <c r="BW40" s="9">
        <f t="shared" si="55"/>
        <v>0</v>
      </c>
      <c r="BX40" s="9">
        <f t="shared" si="55"/>
        <v>0</v>
      </c>
      <c r="BY40" s="9">
        <f t="shared" si="55"/>
        <v>0</v>
      </c>
      <c r="BZ40" s="9">
        <f t="shared" si="55"/>
        <v>0</v>
      </c>
      <c r="CA40" s="9">
        <f t="shared" si="55"/>
        <v>0</v>
      </c>
      <c r="CB40" s="9">
        <f t="shared" ref="CB40:CH40" si="59">SUM(CB32:CB39)</f>
        <v>0</v>
      </c>
      <c r="CC40" s="9">
        <f t="shared" si="59"/>
        <v>0</v>
      </c>
      <c r="CD40" s="9">
        <f t="shared" si="59"/>
        <v>0</v>
      </c>
      <c r="CE40" s="9">
        <f t="shared" si="59"/>
        <v>0</v>
      </c>
      <c r="CF40" s="9">
        <f t="shared" si="59"/>
        <v>0</v>
      </c>
      <c r="CG40" s="9">
        <f t="shared" si="59"/>
        <v>0</v>
      </c>
      <c r="CH40" s="9">
        <f t="shared" si="59"/>
        <v>0</v>
      </c>
      <c r="CI40" s="9">
        <f t="shared" si="55"/>
        <v>0</v>
      </c>
      <c r="CJ40" s="9">
        <f t="shared" si="55"/>
        <v>0</v>
      </c>
      <c r="CK40" s="9">
        <f t="shared" si="55"/>
        <v>0</v>
      </c>
      <c r="CL40" s="9">
        <f t="shared" si="55"/>
        <v>0</v>
      </c>
      <c r="CM40" s="9">
        <f t="shared" si="55"/>
        <v>0</v>
      </c>
      <c r="CN40" s="9">
        <f t="shared" ref="CN40:DA40" si="60">SUM(CN32:CN39)</f>
        <v>0</v>
      </c>
      <c r="CO40" s="9">
        <f t="shared" si="60"/>
        <v>0</v>
      </c>
      <c r="CP40" s="9">
        <f t="shared" si="60"/>
        <v>0</v>
      </c>
      <c r="CQ40" s="9">
        <f t="shared" si="60"/>
        <v>0</v>
      </c>
      <c r="CR40" s="9">
        <f t="shared" si="60"/>
        <v>0</v>
      </c>
      <c r="CS40" s="9">
        <f t="shared" ref="CS40" si="61">SUM(CS32:CS39)</f>
        <v>0</v>
      </c>
      <c r="CT40" s="9">
        <f t="shared" si="60"/>
        <v>0</v>
      </c>
      <c r="CU40" s="9">
        <f t="shared" si="60"/>
        <v>0</v>
      </c>
      <c r="CV40" s="9">
        <f t="shared" si="60"/>
        <v>0</v>
      </c>
      <c r="CW40" s="9">
        <f t="shared" si="60"/>
        <v>0</v>
      </c>
      <c r="CX40" s="9">
        <f t="shared" si="60"/>
        <v>0</v>
      </c>
      <c r="CY40" s="9">
        <f t="shared" si="60"/>
        <v>0</v>
      </c>
      <c r="CZ40" s="9">
        <f t="shared" si="60"/>
        <v>0</v>
      </c>
      <c r="DA40" s="9">
        <f t="shared" si="60"/>
        <v>0</v>
      </c>
    </row>
    <row r="41" spans="1:105">
      <c r="A41" s="1"/>
      <c r="B41" s="1"/>
      <c r="I41" s="25"/>
      <c r="J41" s="25"/>
      <c r="K41" s="25"/>
      <c r="L41" s="25"/>
      <c r="M41" s="25"/>
      <c r="N41" s="25"/>
      <c r="O41" s="25"/>
      <c r="P41" s="25"/>
    </row>
    <row r="42" spans="1:105" ht="15.75" thickBot="1">
      <c r="A42" s="4">
        <v>1049995</v>
      </c>
      <c r="B42" s="4" t="s">
        <v>32</v>
      </c>
      <c r="C42" s="22">
        <v>231793555</v>
      </c>
      <c r="D42" s="22">
        <v>246215177</v>
      </c>
      <c r="E42" s="273">
        <f>SUM(E40+E29+E22)</f>
        <v>246215177</v>
      </c>
      <c r="F42" s="22">
        <f>SUM(F40+F29+F22)</f>
        <v>0</v>
      </c>
      <c r="G42" s="22">
        <f t="shared" ref="G42:H42" si="62">SUM(G40+G29+G22)</f>
        <v>259264581.38100004</v>
      </c>
      <c r="H42" s="22">
        <f t="shared" si="62"/>
        <v>273524133.35695499</v>
      </c>
      <c r="I42" s="26">
        <f t="shared" ref="I42:P42" si="63">SUM(I40+I29+I22)</f>
        <v>18792085</v>
      </c>
      <c r="J42" s="26">
        <f t="shared" si="63"/>
        <v>5149909</v>
      </c>
      <c r="K42" s="26">
        <f t="shared" si="63"/>
        <v>9779534</v>
      </c>
      <c r="L42" s="26">
        <f t="shared" si="63"/>
        <v>57522031</v>
      </c>
      <c r="M42" s="26">
        <f t="shared" si="63"/>
        <v>49986847</v>
      </c>
      <c r="N42" s="26">
        <f t="shared" ref="N42" si="64">SUM(N40+N29+N22)</f>
        <v>18265759</v>
      </c>
      <c r="O42" s="26">
        <f t="shared" si="63"/>
        <v>18398676</v>
      </c>
      <c r="P42" s="26">
        <f t="shared" si="63"/>
        <v>68320336</v>
      </c>
      <c r="Q42" s="8">
        <f>SUM(Q40+Q29+Q22)</f>
        <v>5063952</v>
      </c>
      <c r="R42" s="8">
        <f t="shared" ref="R42:CM42" si="65">SUM(R40+R29+R22)</f>
        <v>3909835</v>
      </c>
      <c r="S42" s="8">
        <f t="shared" si="65"/>
        <v>0</v>
      </c>
      <c r="T42" s="8">
        <f t="shared" si="65"/>
        <v>569217</v>
      </c>
      <c r="U42" s="8">
        <f t="shared" si="65"/>
        <v>569215</v>
      </c>
      <c r="V42" s="8">
        <f t="shared" si="65"/>
        <v>385172</v>
      </c>
      <c r="W42" s="8">
        <f t="shared" si="65"/>
        <v>569215</v>
      </c>
      <c r="X42" s="8">
        <f t="shared" si="65"/>
        <v>569216</v>
      </c>
      <c r="Y42" s="8">
        <f t="shared" si="65"/>
        <v>569215</v>
      </c>
      <c r="Z42" s="8">
        <f t="shared" si="65"/>
        <v>569215</v>
      </c>
      <c r="AA42" s="8">
        <f t="shared" si="65"/>
        <v>396249</v>
      </c>
      <c r="AB42" s="8">
        <f t="shared" si="65"/>
        <v>2917281</v>
      </c>
      <c r="AC42" s="8">
        <f t="shared" si="65"/>
        <v>2704303</v>
      </c>
      <c r="AD42" s="8">
        <f t="shared" si="65"/>
        <v>0</v>
      </c>
      <c r="AE42" s="8">
        <f t="shared" si="65"/>
        <v>2454202</v>
      </c>
      <c r="AF42" s="8">
        <f t="shared" si="65"/>
        <v>963207</v>
      </c>
      <c r="AG42" s="8">
        <f t="shared" si="65"/>
        <v>534586</v>
      </c>
      <c r="AH42" s="8">
        <f t="shared" si="65"/>
        <v>397218</v>
      </c>
      <c r="AI42" s="8">
        <f t="shared" si="65"/>
        <v>399268</v>
      </c>
      <c r="AJ42" s="8">
        <f t="shared" si="65"/>
        <v>401428</v>
      </c>
      <c r="AK42" s="8">
        <f t="shared" si="65"/>
        <v>1827798</v>
      </c>
      <c r="AL42" s="8">
        <f t="shared" si="65"/>
        <v>5491794</v>
      </c>
      <c r="AM42" s="8">
        <f t="shared" si="65"/>
        <v>2459942</v>
      </c>
      <c r="AN42" s="8">
        <f t="shared" si="65"/>
        <v>1464564</v>
      </c>
      <c r="AO42" s="8">
        <f t="shared" si="65"/>
        <v>5300714</v>
      </c>
      <c r="AP42" s="8">
        <f t="shared" si="65"/>
        <v>1369490</v>
      </c>
      <c r="AQ42" s="8">
        <f t="shared" si="65"/>
        <v>1043398</v>
      </c>
      <c r="AR42" s="8">
        <f t="shared" si="65"/>
        <v>825801</v>
      </c>
      <c r="AS42" s="8">
        <f t="shared" si="65"/>
        <v>4397201</v>
      </c>
      <c r="AT42" s="8">
        <f t="shared" si="65"/>
        <v>20408425</v>
      </c>
      <c r="AU42" s="8">
        <f t="shared" si="65"/>
        <v>0</v>
      </c>
      <c r="AV42" s="8">
        <f t="shared" si="65"/>
        <v>0</v>
      </c>
      <c r="AW42" s="8">
        <f t="shared" si="65"/>
        <v>3915478</v>
      </c>
      <c r="AX42" s="8">
        <f t="shared" ref="AX42" si="66">SUM(AX40+AX29+AX22)</f>
        <v>0</v>
      </c>
      <c r="AY42" s="8">
        <f t="shared" si="65"/>
        <v>2056218</v>
      </c>
      <c r="AZ42" s="8">
        <f t="shared" si="65"/>
        <v>2508213</v>
      </c>
      <c r="BA42" s="8">
        <f t="shared" si="65"/>
        <v>145386</v>
      </c>
      <c r="BB42" s="8">
        <f t="shared" si="65"/>
        <v>0</v>
      </c>
      <c r="BC42" s="8">
        <f t="shared" si="65"/>
        <v>0</v>
      </c>
      <c r="BD42" s="8">
        <f t="shared" si="65"/>
        <v>0</v>
      </c>
      <c r="BE42" s="8">
        <f t="shared" si="65"/>
        <v>0</v>
      </c>
      <c r="BF42" s="8">
        <f t="shared" si="65"/>
        <v>0</v>
      </c>
      <c r="BG42" s="8">
        <f t="shared" ref="BG42" si="67">SUM(BG40+BG29+BG22)</f>
        <v>1448141</v>
      </c>
      <c r="BH42" s="8">
        <f t="shared" si="65"/>
        <v>0</v>
      </c>
      <c r="BI42" s="8">
        <f t="shared" si="65"/>
        <v>5298449</v>
      </c>
      <c r="BJ42" s="8">
        <f t="shared" si="65"/>
        <v>0</v>
      </c>
      <c r="BK42" s="8">
        <f t="shared" si="65"/>
        <v>6035795</v>
      </c>
      <c r="BL42" s="8">
        <f t="shared" si="65"/>
        <v>1304758</v>
      </c>
      <c r="BM42" s="8">
        <f t="shared" si="65"/>
        <v>626215</v>
      </c>
      <c r="BN42" s="8">
        <f t="shared" si="65"/>
        <v>0</v>
      </c>
      <c r="BO42" s="8">
        <f t="shared" si="65"/>
        <v>2334551</v>
      </c>
      <c r="BP42" s="8">
        <f t="shared" si="65"/>
        <v>0</v>
      </c>
      <c r="BQ42" s="8">
        <f t="shared" ref="BQ42" si="68">SUM(BQ40+BQ29+BQ22)</f>
        <v>1566468</v>
      </c>
      <c r="BR42" s="8">
        <f t="shared" si="65"/>
        <v>1316863</v>
      </c>
      <c r="BS42" s="8">
        <f t="shared" si="65"/>
        <v>589850</v>
      </c>
      <c r="BT42" s="8">
        <f t="shared" si="65"/>
        <v>1585251</v>
      </c>
      <c r="BU42" s="8">
        <f t="shared" si="65"/>
        <v>625252</v>
      </c>
      <c r="BV42" s="8">
        <f t="shared" si="65"/>
        <v>1311448</v>
      </c>
      <c r="BW42" s="8">
        <f t="shared" si="65"/>
        <v>9287725</v>
      </c>
      <c r="BX42" s="8">
        <f t="shared" si="65"/>
        <v>9844997</v>
      </c>
      <c r="BY42" s="8">
        <f t="shared" si="65"/>
        <v>9911496</v>
      </c>
      <c r="BZ42" s="8">
        <f t="shared" si="65"/>
        <v>6110392</v>
      </c>
      <c r="CA42" s="8">
        <f t="shared" si="65"/>
        <v>4876339</v>
      </c>
      <c r="CB42" s="8">
        <f t="shared" ref="CB42:CH42" si="69">SUM(CB40+CB29+CB22)</f>
        <v>1618868</v>
      </c>
      <c r="CC42" s="8">
        <f t="shared" si="69"/>
        <v>9127727</v>
      </c>
      <c r="CD42" s="8">
        <f t="shared" si="69"/>
        <v>1039879</v>
      </c>
      <c r="CE42" s="8">
        <f t="shared" si="69"/>
        <v>0</v>
      </c>
      <c r="CF42" s="8">
        <f t="shared" si="69"/>
        <v>1564722</v>
      </c>
      <c r="CG42" s="8">
        <f t="shared" si="69"/>
        <v>4914563</v>
      </c>
      <c r="CH42" s="8">
        <f t="shared" si="69"/>
        <v>0</v>
      </c>
      <c r="CI42" s="8">
        <f t="shared" si="65"/>
        <v>1846782</v>
      </c>
      <c r="CJ42" s="8">
        <f t="shared" si="65"/>
        <v>1675437</v>
      </c>
      <c r="CK42" s="8">
        <f t="shared" si="65"/>
        <v>465043</v>
      </c>
      <c r="CL42" s="8">
        <f t="shared" si="65"/>
        <v>2134856</v>
      </c>
      <c r="CM42" s="8">
        <f t="shared" si="65"/>
        <v>3430989</v>
      </c>
      <c r="CN42" s="8">
        <f t="shared" ref="CN42:DA42" si="70">SUM(CN40+CN29+CN22)</f>
        <v>964615</v>
      </c>
      <c r="CO42" s="8">
        <f t="shared" si="70"/>
        <v>2793263</v>
      </c>
      <c r="CP42" s="8">
        <f t="shared" si="70"/>
        <v>1594769</v>
      </c>
      <c r="CQ42" s="8">
        <f t="shared" si="70"/>
        <v>2325582</v>
      </c>
      <c r="CR42" s="8">
        <f t="shared" si="70"/>
        <v>1167340</v>
      </c>
      <c r="CS42" s="8">
        <f t="shared" ref="CS42" si="71">SUM(CS40+CS29+CS22)</f>
        <v>0</v>
      </c>
      <c r="CT42" s="8">
        <f t="shared" si="70"/>
        <v>1693343</v>
      </c>
      <c r="CU42" s="8">
        <f t="shared" si="70"/>
        <v>1301961</v>
      </c>
      <c r="CV42" s="8">
        <f t="shared" si="70"/>
        <v>2005018</v>
      </c>
      <c r="CW42" s="8">
        <f t="shared" si="70"/>
        <v>3320926</v>
      </c>
      <c r="CX42" s="8">
        <f t="shared" si="70"/>
        <v>51655301</v>
      </c>
      <c r="CY42" s="8">
        <f t="shared" si="70"/>
        <v>682234</v>
      </c>
      <c r="CZ42" s="8">
        <f t="shared" si="70"/>
        <v>1277866</v>
      </c>
      <c r="DA42" s="8">
        <f t="shared" si="70"/>
        <v>6383687</v>
      </c>
    </row>
    <row r="43" spans="1:105" ht="15.75" thickTop="1">
      <c r="A43" s="1"/>
      <c r="B43" s="1"/>
      <c r="C43" s="12"/>
      <c r="D43" s="12"/>
      <c r="I43" s="25"/>
      <c r="J43" s="25"/>
      <c r="K43" s="25"/>
      <c r="L43" s="25"/>
      <c r="M43" s="25"/>
      <c r="N43" s="25"/>
      <c r="O43" s="25"/>
      <c r="P43" s="25"/>
    </row>
    <row r="44" spans="1:105">
      <c r="A44" s="1">
        <v>1050000</v>
      </c>
      <c r="B44" s="1" t="s">
        <v>33</v>
      </c>
      <c r="C44" s="12"/>
      <c r="D44" s="12"/>
      <c r="I44" s="25"/>
      <c r="J44" s="25"/>
      <c r="K44" s="25"/>
      <c r="L44" s="25"/>
      <c r="M44" s="25"/>
      <c r="N44" s="25"/>
      <c r="O44" s="25"/>
      <c r="P44" s="25"/>
    </row>
    <row r="45" spans="1:105">
      <c r="A45" s="1"/>
      <c r="B45" s="1"/>
      <c r="C45" s="12"/>
      <c r="D45" s="12"/>
      <c r="I45" s="25"/>
      <c r="J45" s="25"/>
      <c r="K45" s="25"/>
      <c r="L45" s="25"/>
      <c r="M45" s="25"/>
      <c r="N45" s="25"/>
      <c r="O45" s="25"/>
      <c r="P45" s="25"/>
    </row>
    <row r="46" spans="1:105">
      <c r="A46" s="1">
        <v>1060000</v>
      </c>
      <c r="B46" s="1" t="s">
        <v>34</v>
      </c>
      <c r="C46" s="12"/>
      <c r="D46" s="12"/>
      <c r="I46" s="25"/>
      <c r="J46" s="25"/>
      <c r="K46" s="25"/>
      <c r="L46" s="25"/>
      <c r="M46" s="25"/>
      <c r="N46" s="25"/>
      <c r="O46" s="25"/>
      <c r="P46" s="25"/>
    </row>
    <row r="47" spans="1:105">
      <c r="A47" s="131">
        <v>1060001</v>
      </c>
      <c r="B47" s="131" t="s">
        <v>35</v>
      </c>
      <c r="C47" s="132">
        <v>2588461</v>
      </c>
      <c r="D47" s="21">
        <v>1980000</v>
      </c>
      <c r="E47" s="132">
        <f t="shared" ref="E47:E99" si="72">SUM(Q47:DA47)</f>
        <v>2680960</v>
      </c>
      <c r="F47" s="21">
        <f t="shared" ref="F47:F78" si="73">SUM(E47-D47)</f>
        <v>700960</v>
      </c>
      <c r="G47" s="21">
        <f t="shared" ref="G47:G99" si="74">SUM(E47*5.3%)+E47</f>
        <v>2823050.88</v>
      </c>
      <c r="H47" s="21">
        <f t="shared" ref="H47:H99" si="75">SUM(G47*5.5%)+G47</f>
        <v>2978318.6784000001</v>
      </c>
      <c r="I47" s="17">
        <f t="shared" ref="I47:I99" si="76">SUM(Q47:AD47)</f>
        <v>0</v>
      </c>
      <c r="J47" s="17">
        <f t="shared" ref="J47:J99" si="77">SUM(AE47:AJ47)</f>
        <v>2680960</v>
      </c>
      <c r="K47" s="17">
        <f t="shared" ref="K47:K99" si="78">SUM(AK47:AM47)</f>
        <v>0</v>
      </c>
      <c r="L47" s="17">
        <f t="shared" ref="L47:L99" si="79">SUM(AN47:BL47)</f>
        <v>0</v>
      </c>
      <c r="M47" s="17">
        <f t="shared" ref="M47:M99" si="80">SUM(BM47:CA47)</f>
        <v>0</v>
      </c>
      <c r="N47" s="17">
        <f t="shared" ref="N47:N78" si="81">SUM(CB47:CH47)</f>
        <v>0</v>
      </c>
      <c r="O47" s="17">
        <f t="shared" ref="O47:O99" si="82">SUM(CI47:CR47)</f>
        <v>0</v>
      </c>
      <c r="P47" s="17">
        <f t="shared" ref="P47:P78" si="83">SUM(CS47:DA47)</f>
        <v>0</v>
      </c>
      <c r="Q47" s="17">
        <f>([4]SUMMARY!$G53)</f>
        <v>0</v>
      </c>
      <c r="R47" s="17">
        <f>([5]SUMMARY!$G53)</f>
        <v>0</v>
      </c>
      <c r="S47" s="17">
        <f>([6]SUMMARY!$G53)</f>
        <v>0</v>
      </c>
      <c r="T47" s="17">
        <f>([7]SUMMARY!$G53)</f>
        <v>0</v>
      </c>
      <c r="U47" s="17">
        <f>([8]SUMMARY!$G53)</f>
        <v>0</v>
      </c>
      <c r="V47" s="17">
        <f>([9]SUMMARY!$G53)</f>
        <v>0</v>
      </c>
      <c r="W47" s="17">
        <f>([10]SUMMARY!$G53)</f>
        <v>0</v>
      </c>
      <c r="X47" s="17">
        <f>([11]SUMMARY!$G53)</f>
        <v>0</v>
      </c>
      <c r="Y47" s="17">
        <f>([12]SUMMARY!$G53)</f>
        <v>0</v>
      </c>
      <c r="Z47" s="17">
        <f>([13]SUMMARY!$G53)</f>
        <v>0</v>
      </c>
      <c r="AA47" s="17">
        <f>([14]SUMMARY!$G53)</f>
        <v>0</v>
      </c>
      <c r="AB47" s="17">
        <f>([15]SUMMARY!$G53)</f>
        <v>0</v>
      </c>
      <c r="AC47" s="17">
        <f>([16]SUMMARY!$G53)</f>
        <v>0</v>
      </c>
      <c r="AD47" s="17">
        <f>([17]SUMMARY!$G53)</f>
        <v>0</v>
      </c>
      <c r="AE47" s="17">
        <f>([18]SUMMARY!$G53)</f>
        <v>0</v>
      </c>
      <c r="AF47" s="17">
        <f>([19]SUMMARY!$G53)</f>
        <v>0</v>
      </c>
      <c r="AG47" s="17">
        <f>([20]SUMMARY!$G53)</f>
        <v>0</v>
      </c>
      <c r="AH47" s="17">
        <f>([21]SUMMARY!$G53)</f>
        <v>2680960</v>
      </c>
      <c r="AI47" s="17">
        <f>([22]SUMMARY!$G53)</f>
        <v>0</v>
      </c>
      <c r="AJ47" s="17">
        <f>([23]SUMMARY!$G53)</f>
        <v>0</v>
      </c>
      <c r="AK47" s="17">
        <f>([24]SUMMARY!$G53)</f>
        <v>0</v>
      </c>
      <c r="AL47" s="17">
        <f>([25]SUMMARY!$G53)</f>
        <v>0</v>
      </c>
      <c r="AM47" s="17">
        <f>([26]SUMMARY!$G53)</f>
        <v>0</v>
      </c>
      <c r="AN47" s="17">
        <f>([27]SUMMARY!$G53)</f>
        <v>0</v>
      </c>
      <c r="AO47" s="17">
        <f>([28]SUMMARY!$G53)</f>
        <v>0</v>
      </c>
      <c r="AP47" s="17">
        <f>([29]SUMMARY!$F15)</f>
        <v>0</v>
      </c>
      <c r="AQ47" s="17">
        <f>([30]SUMMARY!$G53)</f>
        <v>0</v>
      </c>
      <c r="AR47" s="17">
        <f>([31]SUMMARY!$G53)</f>
        <v>0</v>
      </c>
      <c r="AS47" s="17">
        <f>([32]SUMMARY!$G53)</f>
        <v>0</v>
      </c>
      <c r="AT47" s="17">
        <f>([33]SUMMARY!$G53)</f>
        <v>0</v>
      </c>
      <c r="AU47" s="17">
        <f>([34]SUMMARY!$G53)</f>
        <v>0</v>
      </c>
      <c r="AV47" s="17">
        <f>([35]SUMMARY!$G53)</f>
        <v>0</v>
      </c>
      <c r="AW47" s="17">
        <f>([36]SUMMARY!$G53)</f>
        <v>0</v>
      </c>
      <c r="AX47" s="17">
        <f>([37]SUMMARY!$G53)</f>
        <v>0</v>
      </c>
      <c r="AY47" s="17">
        <f>([38]SUMMARY!$G53)</f>
        <v>0</v>
      </c>
      <c r="AZ47" s="17">
        <f>([39]SUMMARY!$G53)</f>
        <v>0</v>
      </c>
      <c r="BA47" s="17">
        <f>([40]SUMMARY!$G53)</f>
        <v>0</v>
      </c>
      <c r="BB47" s="17">
        <f>([41]SUMMARY!$F15)</f>
        <v>0</v>
      </c>
      <c r="BC47" s="17">
        <f>([42]SUMMARY!$G53)</f>
        <v>0</v>
      </c>
      <c r="BD47" s="17">
        <f>([43]SUMMARY!$G53)</f>
        <v>0</v>
      </c>
      <c r="BE47" s="17">
        <f>([44]SUMMARY!$G53)</f>
        <v>0</v>
      </c>
      <c r="BF47" s="17">
        <f>([45]SUMMARY!$G53)</f>
        <v>0</v>
      </c>
      <c r="BG47" s="17">
        <f>([46]SUMMARY!$G53)</f>
        <v>0</v>
      </c>
      <c r="BH47" s="17">
        <f>([47]SUMMARY!$F15)</f>
        <v>0</v>
      </c>
      <c r="BI47" s="17">
        <f>([48]SUMMARY!$F15)</f>
        <v>0</v>
      </c>
      <c r="BJ47" s="17">
        <f>([49]SUMMARY!$F15)</f>
        <v>0</v>
      </c>
      <c r="BK47" s="17">
        <f>([50]SUMMARY!$G53)</f>
        <v>0</v>
      </c>
      <c r="BL47" s="17">
        <f>([51]SUMMARY!$F15)</f>
        <v>0</v>
      </c>
      <c r="BM47" s="17">
        <f>([52]SUMMARY!$G53)</f>
        <v>0</v>
      </c>
      <c r="BN47" s="17">
        <f>([53]SUMMARY!$G53)</f>
        <v>0</v>
      </c>
      <c r="BO47" s="17">
        <f>([54]SUMMARY!$G53)</f>
        <v>0</v>
      </c>
      <c r="BP47" s="17">
        <f>([55]SUMMARY!$G53)</f>
        <v>0</v>
      </c>
      <c r="BQ47" s="17">
        <f>([56]SUMMARY!$G53)</f>
        <v>0</v>
      </c>
      <c r="BR47" s="17">
        <f>([57]SUMMARY!$G53)</f>
        <v>0</v>
      </c>
      <c r="BS47" s="17">
        <f>([58]SUMMARY!$F15)</f>
        <v>0</v>
      </c>
      <c r="BT47" s="17">
        <f>([59]SUMMARY!$F15)</f>
        <v>0</v>
      </c>
      <c r="BU47" s="17">
        <f>([60]SUMMARY!$G53)</f>
        <v>0</v>
      </c>
      <c r="BV47" s="17">
        <f>([61]SUMMARY!$F15)</f>
        <v>0</v>
      </c>
      <c r="BW47" s="17">
        <f>([62]SUMMARY!$G53)</f>
        <v>0</v>
      </c>
      <c r="BX47" s="17">
        <f>([63]SUMMARY!$G53)</f>
        <v>0</v>
      </c>
      <c r="BY47" s="17">
        <f>([64]SUMMARY!$G53)</f>
        <v>0</v>
      </c>
      <c r="BZ47" s="17">
        <f>([65]SUMMARY!$G53)</f>
        <v>0</v>
      </c>
      <c r="CA47" s="17">
        <f>([66]SUMMARY!$G53)</f>
        <v>0</v>
      </c>
      <c r="CB47" s="17">
        <f>([67]SUMMARY!$G53)</f>
        <v>0</v>
      </c>
      <c r="CC47" s="17">
        <f>([68]SUMMARY!$G53)</f>
        <v>0</v>
      </c>
      <c r="CD47" s="17">
        <f>([69]SUMMARY!$G53)</f>
        <v>0</v>
      </c>
      <c r="CE47" s="17">
        <f>([70]SUMMARY!$G53)</f>
        <v>0</v>
      </c>
      <c r="CF47" s="17">
        <f>([71]SUMMARY!$G53)</f>
        <v>0</v>
      </c>
      <c r="CG47" s="17">
        <f>([72]SUMMARY!$G53)</f>
        <v>0</v>
      </c>
      <c r="CH47" s="17">
        <f>([73]SUMMARY!$G53)</f>
        <v>0</v>
      </c>
      <c r="CI47" s="17">
        <f>([74]SUMMARY!$G53)</f>
        <v>0</v>
      </c>
      <c r="CJ47" s="17">
        <f>([75]SUMMARY!$G53)</f>
        <v>0</v>
      </c>
      <c r="CK47" s="17">
        <f>([76]SUMMARY!$G53)</f>
        <v>0</v>
      </c>
      <c r="CL47" s="17">
        <f>([77]SUMMARY!$G53)</f>
        <v>0</v>
      </c>
      <c r="CM47" s="17">
        <f>([78]SUMMARY!$G53)</f>
        <v>0</v>
      </c>
      <c r="CN47" s="17">
        <f>([79]SUMMARY!$G53)</f>
        <v>0</v>
      </c>
      <c r="CO47" s="17">
        <f>([80]SUMMARY!$G53)</f>
        <v>0</v>
      </c>
      <c r="CP47" s="17">
        <f>([81]SUMMARY!$G53)</f>
        <v>0</v>
      </c>
      <c r="CQ47" s="17">
        <f>([82]SUMMARY!$G53)</f>
        <v>0</v>
      </c>
      <c r="CR47" s="17">
        <f>([83]SUMMARY!$G53)</f>
        <v>0</v>
      </c>
      <c r="CS47" s="17">
        <f>([84]SUMMARY!$G53)</f>
        <v>0</v>
      </c>
      <c r="CT47" s="17">
        <f>([85]SUMMARY!$F15)</f>
        <v>0</v>
      </c>
      <c r="CU47" s="17">
        <f>([86]SUMMARY!$G53)</f>
        <v>0</v>
      </c>
      <c r="CV47" s="17">
        <f>([87]SUMMARY!$G53)</f>
        <v>0</v>
      </c>
      <c r="CW47" s="17">
        <f>([88]SUMMARY!$G53)</f>
        <v>0</v>
      </c>
      <c r="CX47" s="17">
        <f>([89]SUMMARY!$G53)</f>
        <v>0</v>
      </c>
      <c r="CY47" s="17">
        <f>([90]SUMMARY!$G53)</f>
        <v>0</v>
      </c>
      <c r="CZ47" s="17">
        <f>([91]SUMMARY!$G53)</f>
        <v>0</v>
      </c>
      <c r="DA47" s="17">
        <f>([92]SUMMARY!$G53)</f>
        <v>0</v>
      </c>
    </row>
    <row r="48" spans="1:105">
      <c r="A48" s="131">
        <v>1060003</v>
      </c>
      <c r="B48" s="131" t="s">
        <v>36</v>
      </c>
      <c r="C48" s="132">
        <v>2064734</v>
      </c>
      <c r="D48" s="21">
        <v>2270687.9</v>
      </c>
      <c r="E48" s="132">
        <f t="shared" si="72"/>
        <v>1328254</v>
      </c>
      <c r="F48" s="21">
        <f t="shared" si="73"/>
        <v>-942433.89999999991</v>
      </c>
      <c r="G48" s="21">
        <f t="shared" si="74"/>
        <v>1398651.4620000001</v>
      </c>
      <c r="H48" s="21">
        <f t="shared" si="75"/>
        <v>1475577.29241</v>
      </c>
      <c r="I48" s="21">
        <f t="shared" si="76"/>
        <v>0</v>
      </c>
      <c r="J48" s="21">
        <f t="shared" si="77"/>
        <v>0</v>
      </c>
      <c r="K48" s="21">
        <f t="shared" si="78"/>
        <v>578254</v>
      </c>
      <c r="L48" s="21">
        <f t="shared" si="79"/>
        <v>150000</v>
      </c>
      <c r="M48" s="21">
        <f t="shared" si="80"/>
        <v>0</v>
      </c>
      <c r="N48" s="21">
        <f t="shared" si="81"/>
        <v>0</v>
      </c>
      <c r="O48" s="21">
        <f t="shared" si="82"/>
        <v>600000</v>
      </c>
      <c r="P48" s="21">
        <f t="shared" si="83"/>
        <v>0</v>
      </c>
      <c r="Q48" s="17">
        <f>([4]SUMMARY!$G54)</f>
        <v>0</v>
      </c>
      <c r="R48" s="17">
        <f>([5]SUMMARY!$G54)</f>
        <v>0</v>
      </c>
      <c r="S48" s="17">
        <f>([6]SUMMARY!$G54)</f>
        <v>0</v>
      </c>
      <c r="T48" s="17">
        <f>([7]SUMMARY!$G54)</f>
        <v>0</v>
      </c>
      <c r="U48" s="17">
        <f>([8]SUMMARY!$G54)</f>
        <v>0</v>
      </c>
      <c r="V48" s="17">
        <f>([9]SUMMARY!$G54)</f>
        <v>0</v>
      </c>
      <c r="W48" s="17">
        <f>([10]SUMMARY!$G54)</f>
        <v>0</v>
      </c>
      <c r="X48" s="17">
        <f>([11]SUMMARY!$G54)</f>
        <v>0</v>
      </c>
      <c r="Y48" s="17">
        <f>([12]SUMMARY!$G54)</f>
        <v>0</v>
      </c>
      <c r="Z48" s="17">
        <f>([13]SUMMARY!$G54)</f>
        <v>0</v>
      </c>
      <c r="AA48" s="17">
        <f>([14]SUMMARY!$G54)</f>
        <v>0</v>
      </c>
      <c r="AB48" s="17">
        <f>([15]SUMMARY!$G54)</f>
        <v>0</v>
      </c>
      <c r="AC48" s="17">
        <f>([16]SUMMARY!$G54)</f>
        <v>0</v>
      </c>
      <c r="AD48" s="17">
        <f>([17]SUMMARY!$G54)</f>
        <v>0</v>
      </c>
      <c r="AE48" s="17">
        <f>([18]SUMMARY!$G54)</f>
        <v>0</v>
      </c>
      <c r="AF48" s="17">
        <f>([19]SUMMARY!$G54)</f>
        <v>0</v>
      </c>
      <c r="AG48" s="17">
        <f>([20]SUMMARY!$G54)</f>
        <v>0</v>
      </c>
      <c r="AH48" s="17">
        <f>([21]SUMMARY!$G54)</f>
        <v>0</v>
      </c>
      <c r="AI48" s="17">
        <f>([22]SUMMARY!$G54)</f>
        <v>0</v>
      </c>
      <c r="AJ48" s="17">
        <f>([23]SUMMARY!$G54)</f>
        <v>0</v>
      </c>
      <c r="AK48" s="17">
        <f>([24]SUMMARY!$G54)</f>
        <v>0</v>
      </c>
      <c r="AL48" s="17">
        <f>([25]SUMMARY!$G54)</f>
        <v>0</v>
      </c>
      <c r="AM48" s="17">
        <f>([26]SUMMARY!$G54)</f>
        <v>578254</v>
      </c>
      <c r="AN48" s="17">
        <f>([27]SUMMARY!$G54)</f>
        <v>0</v>
      </c>
      <c r="AO48" s="17">
        <f>([28]SUMMARY!$G54)</f>
        <v>150000</v>
      </c>
      <c r="AP48" s="17">
        <f>([29]SUMMARY!$F16)</f>
        <v>0</v>
      </c>
      <c r="AQ48" s="17">
        <f>([30]SUMMARY!$G54)</f>
        <v>0</v>
      </c>
      <c r="AR48" s="17">
        <f>([31]SUMMARY!$G54)</f>
        <v>0</v>
      </c>
      <c r="AS48" s="17">
        <f>([32]SUMMARY!$G54)</f>
        <v>0</v>
      </c>
      <c r="AT48" s="17">
        <f>([33]SUMMARY!$G54)</f>
        <v>0</v>
      </c>
      <c r="AU48" s="17">
        <f>([34]SUMMARY!$G54)</f>
        <v>0</v>
      </c>
      <c r="AV48" s="17">
        <f>([35]SUMMARY!$G54)</f>
        <v>0</v>
      </c>
      <c r="AW48" s="17">
        <f>([36]SUMMARY!$G54)</f>
        <v>0</v>
      </c>
      <c r="AX48" s="17">
        <f>([37]SUMMARY!$G54)</f>
        <v>0</v>
      </c>
      <c r="AY48" s="17">
        <f>([38]SUMMARY!$G54)</f>
        <v>0</v>
      </c>
      <c r="AZ48" s="17">
        <f>([39]SUMMARY!$G54)</f>
        <v>0</v>
      </c>
      <c r="BA48" s="17">
        <f>([40]SUMMARY!$G54)</f>
        <v>0</v>
      </c>
      <c r="BB48" s="17">
        <f>([41]SUMMARY!$F16)</f>
        <v>0</v>
      </c>
      <c r="BC48" s="17">
        <f>([42]SUMMARY!$G54)</f>
        <v>0</v>
      </c>
      <c r="BD48" s="17">
        <f>([43]SUMMARY!$G54)</f>
        <v>0</v>
      </c>
      <c r="BE48" s="17">
        <f>([44]SUMMARY!$G54)</f>
        <v>0</v>
      </c>
      <c r="BF48" s="17">
        <f>([45]SUMMARY!$G54)</f>
        <v>0</v>
      </c>
      <c r="BG48" s="17">
        <f>([46]SUMMARY!$G54)</f>
        <v>0</v>
      </c>
      <c r="BH48" s="17">
        <f>([47]SUMMARY!$F16)</f>
        <v>0</v>
      </c>
      <c r="BI48" s="17">
        <f>([48]SUMMARY!$F16)</f>
        <v>0</v>
      </c>
      <c r="BJ48" s="17">
        <f>([49]SUMMARY!$F16)</f>
        <v>0</v>
      </c>
      <c r="BK48" s="17">
        <f>([50]SUMMARY!$G54)</f>
        <v>0</v>
      </c>
      <c r="BL48" s="17">
        <f>([51]SUMMARY!$F16)</f>
        <v>0</v>
      </c>
      <c r="BM48" s="17">
        <f>([52]SUMMARY!$G54)</f>
        <v>0</v>
      </c>
      <c r="BN48" s="17">
        <f>([53]SUMMARY!$G54)</f>
        <v>0</v>
      </c>
      <c r="BO48" s="17">
        <f>([54]SUMMARY!$G54)</f>
        <v>0</v>
      </c>
      <c r="BP48" s="17">
        <f>([55]SUMMARY!$G54)</f>
        <v>0</v>
      </c>
      <c r="BQ48" s="17">
        <f>([56]SUMMARY!$G54)</f>
        <v>0</v>
      </c>
      <c r="BR48" s="17">
        <f>([57]SUMMARY!$G54)</f>
        <v>0</v>
      </c>
      <c r="BS48" s="17">
        <f>([58]SUMMARY!$F16)</f>
        <v>0</v>
      </c>
      <c r="BT48" s="17">
        <f>([59]SUMMARY!$F16)</f>
        <v>0</v>
      </c>
      <c r="BU48" s="17">
        <f>([60]SUMMARY!$G54)</f>
        <v>0</v>
      </c>
      <c r="BV48" s="17">
        <f>([61]SUMMARY!$F16)</f>
        <v>0</v>
      </c>
      <c r="BW48" s="17">
        <f>([62]SUMMARY!$G54)</f>
        <v>0</v>
      </c>
      <c r="BX48" s="17">
        <f>([63]SUMMARY!$G54)</f>
        <v>0</v>
      </c>
      <c r="BY48" s="17">
        <f>([64]SUMMARY!$G54)</f>
        <v>0</v>
      </c>
      <c r="BZ48" s="17">
        <f>([65]SUMMARY!$G54)</f>
        <v>0</v>
      </c>
      <c r="CA48" s="17">
        <f>([66]SUMMARY!$G54)</f>
        <v>0</v>
      </c>
      <c r="CB48" s="17">
        <f>([67]SUMMARY!$G54)</f>
        <v>0</v>
      </c>
      <c r="CC48" s="17">
        <f>([68]SUMMARY!$G54)</f>
        <v>0</v>
      </c>
      <c r="CD48" s="17">
        <f>([69]SUMMARY!$G54)</f>
        <v>0</v>
      </c>
      <c r="CE48" s="17">
        <f>([70]SUMMARY!$G54)</f>
        <v>0</v>
      </c>
      <c r="CF48" s="17">
        <f>([71]SUMMARY!$G54)</f>
        <v>0</v>
      </c>
      <c r="CG48" s="17">
        <f>([72]SUMMARY!$G54)</f>
        <v>0</v>
      </c>
      <c r="CH48" s="17">
        <f>([73]SUMMARY!$G54)</f>
        <v>0</v>
      </c>
      <c r="CI48" s="17">
        <f>([74]SUMMARY!$G54)</f>
        <v>0</v>
      </c>
      <c r="CJ48" s="17">
        <f>([75]SUMMARY!$G54)</f>
        <v>0</v>
      </c>
      <c r="CK48" s="17">
        <f>([76]SUMMARY!$G54)</f>
        <v>0</v>
      </c>
      <c r="CL48" s="17">
        <f>([77]SUMMARY!$G54)</f>
        <v>90000</v>
      </c>
      <c r="CM48" s="17">
        <f>([78]SUMMARY!$G54)</f>
        <v>0</v>
      </c>
      <c r="CN48" s="17">
        <f>([79]SUMMARY!$G54)</f>
        <v>0</v>
      </c>
      <c r="CO48" s="17">
        <f>([80]SUMMARY!$G54)</f>
        <v>450000</v>
      </c>
      <c r="CP48" s="17">
        <f>([81]SUMMARY!$G54)</f>
        <v>60000</v>
      </c>
      <c r="CQ48" s="17">
        <f>([82]SUMMARY!$G54)</f>
        <v>0</v>
      </c>
      <c r="CR48" s="17">
        <f>([83]SUMMARY!$G54)</f>
        <v>0</v>
      </c>
      <c r="CS48" s="17">
        <f>([84]SUMMARY!$G54)</f>
        <v>0</v>
      </c>
      <c r="CT48" s="17">
        <f>([85]SUMMARY!$F16)</f>
        <v>0</v>
      </c>
      <c r="CU48" s="17">
        <f>([86]SUMMARY!$G54)</f>
        <v>0</v>
      </c>
      <c r="CV48" s="17">
        <f>([87]SUMMARY!$G54)</f>
        <v>0</v>
      </c>
      <c r="CW48" s="17">
        <f>([88]SUMMARY!$G54)</f>
        <v>0</v>
      </c>
      <c r="CX48" s="17">
        <f>([89]SUMMARY!$G54)</f>
        <v>0</v>
      </c>
      <c r="CY48" s="17">
        <f>([90]SUMMARY!$G54)</f>
        <v>0</v>
      </c>
      <c r="CZ48" s="17">
        <f>([91]SUMMARY!$G54)</f>
        <v>0</v>
      </c>
      <c r="DA48" s="17">
        <f>([92]SUMMARY!$G54)</f>
        <v>0</v>
      </c>
    </row>
    <row r="49" spans="1:105">
      <c r="A49" s="131">
        <v>1060090</v>
      </c>
      <c r="B49" s="131" t="s">
        <v>37</v>
      </c>
      <c r="C49" s="132">
        <v>0</v>
      </c>
      <c r="D49" s="21">
        <v>0</v>
      </c>
      <c r="E49" s="132">
        <f t="shared" si="72"/>
        <v>0</v>
      </c>
      <c r="F49" s="21">
        <f t="shared" si="73"/>
        <v>0</v>
      </c>
      <c r="G49" s="21">
        <f t="shared" si="74"/>
        <v>0</v>
      </c>
      <c r="H49" s="21">
        <f t="shared" si="75"/>
        <v>0</v>
      </c>
      <c r="I49" s="21">
        <f t="shared" si="76"/>
        <v>0</v>
      </c>
      <c r="J49" s="21">
        <f t="shared" si="77"/>
        <v>0</v>
      </c>
      <c r="K49" s="21">
        <f t="shared" si="78"/>
        <v>0</v>
      </c>
      <c r="L49" s="21">
        <f t="shared" si="79"/>
        <v>0</v>
      </c>
      <c r="M49" s="21">
        <f t="shared" si="80"/>
        <v>0</v>
      </c>
      <c r="N49" s="21">
        <f t="shared" si="81"/>
        <v>0</v>
      </c>
      <c r="O49" s="21">
        <f t="shared" si="82"/>
        <v>0</v>
      </c>
      <c r="P49" s="21">
        <f t="shared" si="83"/>
        <v>0</v>
      </c>
      <c r="Q49" s="17">
        <f>([4]SUMMARY!$G55)</f>
        <v>0</v>
      </c>
      <c r="R49" s="17">
        <f>([5]SUMMARY!$G55)</f>
        <v>0</v>
      </c>
      <c r="S49" s="17">
        <f>([6]SUMMARY!$G55)</f>
        <v>0</v>
      </c>
      <c r="T49" s="17">
        <f>([7]SUMMARY!$G55)</f>
        <v>0</v>
      </c>
      <c r="U49" s="17">
        <f>([8]SUMMARY!$G55)</f>
        <v>0</v>
      </c>
      <c r="V49" s="17">
        <f>([9]SUMMARY!$G55)</f>
        <v>0</v>
      </c>
      <c r="W49" s="17">
        <f>([10]SUMMARY!$G55)</f>
        <v>0</v>
      </c>
      <c r="X49" s="17">
        <f>([11]SUMMARY!$G55)</f>
        <v>0</v>
      </c>
      <c r="Y49" s="17">
        <f>([12]SUMMARY!$G55)</f>
        <v>0</v>
      </c>
      <c r="Z49" s="17">
        <f>([13]SUMMARY!$G55)</f>
        <v>0</v>
      </c>
      <c r="AA49" s="17">
        <f>([14]SUMMARY!$G55)</f>
        <v>0</v>
      </c>
      <c r="AB49" s="17">
        <f>([15]SUMMARY!$G55)</f>
        <v>0</v>
      </c>
      <c r="AC49" s="17">
        <f>([16]SUMMARY!$G55)</f>
        <v>0</v>
      </c>
      <c r="AD49" s="17">
        <f>([17]SUMMARY!$G55)</f>
        <v>0</v>
      </c>
      <c r="AE49" s="17">
        <f>([18]SUMMARY!$G55)</f>
        <v>0</v>
      </c>
      <c r="AF49" s="17">
        <f>([19]SUMMARY!$G55)</f>
        <v>0</v>
      </c>
      <c r="AG49" s="17">
        <f>([20]SUMMARY!$G55)</f>
        <v>0</v>
      </c>
      <c r="AH49" s="17">
        <f>([21]SUMMARY!$G55)</f>
        <v>0</v>
      </c>
      <c r="AI49" s="17">
        <f>([22]SUMMARY!$G55)</f>
        <v>0</v>
      </c>
      <c r="AJ49" s="17">
        <f>([23]SUMMARY!$G55)</f>
        <v>0</v>
      </c>
      <c r="AK49" s="17">
        <f>([24]SUMMARY!$G55)</f>
        <v>0</v>
      </c>
      <c r="AL49" s="17">
        <f>([25]SUMMARY!$G55)</f>
        <v>0</v>
      </c>
      <c r="AM49" s="17">
        <f>([26]SUMMARY!$G55)</f>
        <v>0</v>
      </c>
      <c r="AN49" s="17">
        <f>([27]SUMMARY!$G55)</f>
        <v>0</v>
      </c>
      <c r="AO49" s="17">
        <f>([28]SUMMARY!$G55)</f>
        <v>0</v>
      </c>
      <c r="AP49" s="17">
        <f>([29]SUMMARY!$F17)</f>
        <v>0</v>
      </c>
      <c r="AQ49" s="17">
        <f>([30]SUMMARY!$G55)</f>
        <v>0</v>
      </c>
      <c r="AR49" s="17">
        <f>([31]SUMMARY!$G55)</f>
        <v>0</v>
      </c>
      <c r="AS49" s="17">
        <f>([32]SUMMARY!$G55)</f>
        <v>0</v>
      </c>
      <c r="AT49" s="17">
        <f>([33]SUMMARY!$G55)</f>
        <v>0</v>
      </c>
      <c r="AU49" s="17">
        <f>([34]SUMMARY!$G55)</f>
        <v>0</v>
      </c>
      <c r="AV49" s="17">
        <f>([35]SUMMARY!$G55)</f>
        <v>0</v>
      </c>
      <c r="AW49" s="17">
        <f>([36]SUMMARY!$G55)</f>
        <v>0</v>
      </c>
      <c r="AX49" s="17">
        <f>([37]SUMMARY!$G55)</f>
        <v>0</v>
      </c>
      <c r="AY49" s="17">
        <f>([38]SUMMARY!$G55)</f>
        <v>0</v>
      </c>
      <c r="AZ49" s="17">
        <f>([39]SUMMARY!$G55)</f>
        <v>0</v>
      </c>
      <c r="BA49" s="17">
        <f>([40]SUMMARY!$G55)</f>
        <v>0</v>
      </c>
      <c r="BB49" s="17">
        <f>([41]SUMMARY!$F17)</f>
        <v>0</v>
      </c>
      <c r="BC49" s="17">
        <f>([42]SUMMARY!$G55)</f>
        <v>0</v>
      </c>
      <c r="BD49" s="17">
        <f>([43]SUMMARY!$G55)</f>
        <v>0</v>
      </c>
      <c r="BE49" s="17">
        <f>([44]SUMMARY!$G55)</f>
        <v>0</v>
      </c>
      <c r="BF49" s="17">
        <f>([45]SUMMARY!$G55)</f>
        <v>0</v>
      </c>
      <c r="BG49" s="17">
        <f>([46]SUMMARY!$G55)</f>
        <v>0</v>
      </c>
      <c r="BH49" s="17">
        <f>([47]SUMMARY!$F17)</f>
        <v>0</v>
      </c>
      <c r="BI49" s="17">
        <f>([48]SUMMARY!$F17)</f>
        <v>0</v>
      </c>
      <c r="BJ49" s="17">
        <f>([49]SUMMARY!$F17)</f>
        <v>0</v>
      </c>
      <c r="BK49" s="17">
        <f>([50]SUMMARY!$G55)</f>
        <v>0</v>
      </c>
      <c r="BL49" s="17">
        <f>([51]SUMMARY!$F17)</f>
        <v>0</v>
      </c>
      <c r="BM49" s="17">
        <f>([52]SUMMARY!$G55)</f>
        <v>0</v>
      </c>
      <c r="BN49" s="17">
        <f>([53]SUMMARY!$G55)</f>
        <v>0</v>
      </c>
      <c r="BO49" s="17">
        <f>([54]SUMMARY!$G55)</f>
        <v>0</v>
      </c>
      <c r="BP49" s="17">
        <f>([55]SUMMARY!$G55)</f>
        <v>0</v>
      </c>
      <c r="BQ49" s="17">
        <f>([56]SUMMARY!$G55)</f>
        <v>0</v>
      </c>
      <c r="BR49" s="17">
        <f>([57]SUMMARY!$G55)</f>
        <v>0</v>
      </c>
      <c r="BS49" s="17">
        <f>([58]SUMMARY!$F17)</f>
        <v>0</v>
      </c>
      <c r="BT49" s="17">
        <f>([59]SUMMARY!$F17)</f>
        <v>0</v>
      </c>
      <c r="BU49" s="17">
        <f>([60]SUMMARY!$G55)</f>
        <v>0</v>
      </c>
      <c r="BV49" s="17">
        <f>([61]SUMMARY!$F17)</f>
        <v>0</v>
      </c>
      <c r="BW49" s="17">
        <f>([62]SUMMARY!$G55)</f>
        <v>0</v>
      </c>
      <c r="BX49" s="17">
        <f>([63]SUMMARY!$G55)</f>
        <v>0</v>
      </c>
      <c r="BY49" s="17">
        <f>([64]SUMMARY!$G55)</f>
        <v>0</v>
      </c>
      <c r="BZ49" s="17">
        <f>([65]SUMMARY!$G55)</f>
        <v>0</v>
      </c>
      <c r="CA49" s="17">
        <f>([66]SUMMARY!$G55)</f>
        <v>0</v>
      </c>
      <c r="CB49" s="17">
        <f>([67]SUMMARY!$G55)</f>
        <v>0</v>
      </c>
      <c r="CC49" s="17">
        <f>([68]SUMMARY!$G55)</f>
        <v>0</v>
      </c>
      <c r="CD49" s="17">
        <f>([69]SUMMARY!$G55)</f>
        <v>0</v>
      </c>
      <c r="CE49" s="17">
        <f>([70]SUMMARY!$G55)</f>
        <v>0</v>
      </c>
      <c r="CF49" s="17">
        <f>([71]SUMMARY!$G55)</f>
        <v>0</v>
      </c>
      <c r="CG49" s="17">
        <f>([72]SUMMARY!$G55)</f>
        <v>0</v>
      </c>
      <c r="CH49" s="17">
        <f>([73]SUMMARY!$G55)</f>
        <v>0</v>
      </c>
      <c r="CI49" s="17">
        <f>([74]SUMMARY!$G55)</f>
        <v>0</v>
      </c>
      <c r="CJ49" s="17">
        <f>([75]SUMMARY!$G55)</f>
        <v>0</v>
      </c>
      <c r="CK49" s="17">
        <f>([76]SUMMARY!$G55)</f>
        <v>0</v>
      </c>
      <c r="CL49" s="17">
        <f>([77]SUMMARY!$G55)</f>
        <v>0</v>
      </c>
      <c r="CM49" s="17">
        <f>([78]SUMMARY!$G55)</f>
        <v>0</v>
      </c>
      <c r="CN49" s="17">
        <f>([79]SUMMARY!$G55)</f>
        <v>0</v>
      </c>
      <c r="CO49" s="17">
        <f>([80]SUMMARY!$G55)</f>
        <v>0</v>
      </c>
      <c r="CP49" s="17">
        <f>([81]SUMMARY!$G55)</f>
        <v>0</v>
      </c>
      <c r="CQ49" s="17">
        <f>([82]SUMMARY!$G55)</f>
        <v>0</v>
      </c>
      <c r="CR49" s="17">
        <f>([83]SUMMARY!$G55)</f>
        <v>0</v>
      </c>
      <c r="CS49" s="17">
        <f>([84]SUMMARY!$G55)</f>
        <v>0</v>
      </c>
      <c r="CT49" s="17">
        <f>([85]SUMMARY!$F17)</f>
        <v>0</v>
      </c>
      <c r="CU49" s="17">
        <f>([86]SUMMARY!$G55)</f>
        <v>0</v>
      </c>
      <c r="CV49" s="17">
        <f>([87]SUMMARY!$G55)</f>
        <v>0</v>
      </c>
      <c r="CW49" s="17">
        <f>([88]SUMMARY!$G55)</f>
        <v>0</v>
      </c>
      <c r="CX49" s="17">
        <f>([89]SUMMARY!$G55)</f>
        <v>0</v>
      </c>
      <c r="CY49" s="17">
        <f>([90]SUMMARY!$G55)</f>
        <v>0</v>
      </c>
      <c r="CZ49" s="17">
        <f>([91]SUMMARY!$G55)</f>
        <v>0</v>
      </c>
      <c r="DA49" s="17">
        <f>([92]SUMMARY!$G55)</f>
        <v>0</v>
      </c>
    </row>
    <row r="50" spans="1:105">
      <c r="A50" s="131">
        <v>1060100</v>
      </c>
      <c r="B50" s="131" t="s">
        <v>38</v>
      </c>
      <c r="C50" s="132">
        <v>660590</v>
      </c>
      <c r="D50" s="21">
        <v>685992</v>
      </c>
      <c r="E50" s="132">
        <f t="shared" si="72"/>
        <v>745091</v>
      </c>
      <c r="F50" s="21">
        <f t="shared" si="73"/>
        <v>59099</v>
      </c>
      <c r="G50" s="21">
        <f t="shared" si="74"/>
        <v>784580.82299999997</v>
      </c>
      <c r="H50" s="21">
        <f t="shared" si="75"/>
        <v>827732.76826499996</v>
      </c>
      <c r="I50" s="21">
        <f t="shared" si="76"/>
        <v>0</v>
      </c>
      <c r="J50" s="21">
        <f t="shared" si="77"/>
        <v>0</v>
      </c>
      <c r="K50" s="21">
        <f t="shared" si="78"/>
        <v>130442</v>
      </c>
      <c r="L50" s="21">
        <f t="shared" si="79"/>
        <v>256000</v>
      </c>
      <c r="M50" s="21">
        <f t="shared" si="80"/>
        <v>358649</v>
      </c>
      <c r="N50" s="21">
        <f t="shared" si="81"/>
        <v>0</v>
      </c>
      <c r="O50" s="21">
        <f t="shared" si="82"/>
        <v>0</v>
      </c>
      <c r="P50" s="21">
        <f t="shared" si="83"/>
        <v>0</v>
      </c>
      <c r="Q50" s="17">
        <f>([4]SUMMARY!$G56)</f>
        <v>0</v>
      </c>
      <c r="R50" s="17">
        <f>([5]SUMMARY!$G56)</f>
        <v>0</v>
      </c>
      <c r="S50" s="17">
        <f>([6]SUMMARY!$G56)</f>
        <v>0</v>
      </c>
      <c r="T50" s="17">
        <f>([7]SUMMARY!$G56)</f>
        <v>0</v>
      </c>
      <c r="U50" s="17">
        <f>([8]SUMMARY!$G56)</f>
        <v>0</v>
      </c>
      <c r="V50" s="17">
        <f>([9]SUMMARY!$G56)</f>
        <v>0</v>
      </c>
      <c r="W50" s="17">
        <f>([10]SUMMARY!$G56)</f>
        <v>0</v>
      </c>
      <c r="X50" s="17">
        <f>([11]SUMMARY!$G56)</f>
        <v>0</v>
      </c>
      <c r="Y50" s="17">
        <f>([12]SUMMARY!$G56)</f>
        <v>0</v>
      </c>
      <c r="Z50" s="17">
        <f>([13]SUMMARY!$G56)</f>
        <v>0</v>
      </c>
      <c r="AA50" s="17">
        <f>([14]SUMMARY!$G56)</f>
        <v>0</v>
      </c>
      <c r="AB50" s="17">
        <f>([15]SUMMARY!$G56)</f>
        <v>0</v>
      </c>
      <c r="AC50" s="17">
        <f>([16]SUMMARY!$G56)</f>
        <v>0</v>
      </c>
      <c r="AD50" s="17">
        <f>([17]SUMMARY!$G56)</f>
        <v>0</v>
      </c>
      <c r="AE50" s="17">
        <f>([18]SUMMARY!$G56)</f>
        <v>0</v>
      </c>
      <c r="AF50" s="17">
        <f>([19]SUMMARY!$G56)</f>
        <v>0</v>
      </c>
      <c r="AG50" s="17">
        <f>([20]SUMMARY!$G56)</f>
        <v>0</v>
      </c>
      <c r="AH50" s="17">
        <f>([21]SUMMARY!$G56)</f>
        <v>0</v>
      </c>
      <c r="AI50" s="17">
        <f>([22]SUMMARY!$G56)</f>
        <v>0</v>
      </c>
      <c r="AJ50" s="17">
        <f>([23]SUMMARY!$G56)</f>
        <v>0</v>
      </c>
      <c r="AK50" s="17">
        <f>([24]SUMMARY!$G56)</f>
        <v>0</v>
      </c>
      <c r="AL50" s="17">
        <f>([25]SUMMARY!$G56)</f>
        <v>130442</v>
      </c>
      <c r="AM50" s="17">
        <f>([26]SUMMARY!$G56)</f>
        <v>0</v>
      </c>
      <c r="AN50" s="17">
        <f>([27]SUMMARY!$G56)</f>
        <v>0</v>
      </c>
      <c r="AO50" s="17">
        <f>([28]SUMMARY!$G56)</f>
        <v>0</v>
      </c>
      <c r="AP50" s="17">
        <f>([29]SUMMARY!$F18)</f>
        <v>0</v>
      </c>
      <c r="AQ50" s="17">
        <f>([30]SUMMARY!$G56)</f>
        <v>0</v>
      </c>
      <c r="AR50" s="17">
        <f>([31]SUMMARY!$G56)</f>
        <v>0</v>
      </c>
      <c r="AS50" s="17">
        <f>([32]SUMMARY!$G56)</f>
        <v>0</v>
      </c>
      <c r="AT50" s="17">
        <f>([33]SUMMARY!$G56)</f>
        <v>0</v>
      </c>
      <c r="AU50" s="17">
        <f>([34]SUMMARY!$G56)</f>
        <v>0</v>
      </c>
      <c r="AV50" s="17">
        <f>([35]SUMMARY!$G56)</f>
        <v>0</v>
      </c>
      <c r="AW50" s="17">
        <f>([36]SUMMARY!$G56)</f>
        <v>0</v>
      </c>
      <c r="AX50" s="17">
        <f>([37]SUMMARY!$G56)</f>
        <v>0</v>
      </c>
      <c r="AY50" s="17">
        <f>([38]SUMMARY!$G56)</f>
        <v>0</v>
      </c>
      <c r="AZ50" s="17">
        <f>([39]SUMMARY!$G56)</f>
        <v>256000</v>
      </c>
      <c r="BA50" s="17">
        <f>([40]SUMMARY!$G56)</f>
        <v>0</v>
      </c>
      <c r="BB50" s="17">
        <f>([41]SUMMARY!$F18)</f>
        <v>0</v>
      </c>
      <c r="BC50" s="17">
        <f>([42]SUMMARY!$G56)</f>
        <v>0</v>
      </c>
      <c r="BD50" s="17">
        <f>([43]SUMMARY!$G56)</f>
        <v>0</v>
      </c>
      <c r="BE50" s="17">
        <f>([44]SUMMARY!$G56)</f>
        <v>0</v>
      </c>
      <c r="BF50" s="17">
        <f>([45]SUMMARY!$G56)</f>
        <v>0</v>
      </c>
      <c r="BG50" s="17">
        <f>([46]SUMMARY!$G56)</f>
        <v>0</v>
      </c>
      <c r="BH50" s="17">
        <f>([47]SUMMARY!$F18)</f>
        <v>0</v>
      </c>
      <c r="BI50" s="17">
        <f>([48]SUMMARY!$F18)</f>
        <v>0</v>
      </c>
      <c r="BJ50" s="17">
        <f>([49]SUMMARY!$F18)</f>
        <v>0</v>
      </c>
      <c r="BK50" s="17">
        <f>([50]SUMMARY!$G56)</f>
        <v>0</v>
      </c>
      <c r="BL50" s="17">
        <f>([51]SUMMARY!$F18)</f>
        <v>0</v>
      </c>
      <c r="BM50" s="17">
        <f>([52]SUMMARY!$G56)</f>
        <v>0</v>
      </c>
      <c r="BN50" s="17">
        <f>([53]SUMMARY!$G56)</f>
        <v>0</v>
      </c>
      <c r="BO50" s="17">
        <f>([54]SUMMARY!$G56)</f>
        <v>0</v>
      </c>
      <c r="BP50" s="17">
        <f>([55]SUMMARY!$G56)</f>
        <v>0</v>
      </c>
      <c r="BQ50" s="17">
        <f>([56]SUMMARY!$G56)</f>
        <v>0</v>
      </c>
      <c r="BR50" s="17">
        <f>([57]SUMMARY!$G56)</f>
        <v>0</v>
      </c>
      <c r="BS50" s="17">
        <f>([58]SUMMARY!$F18)</f>
        <v>0</v>
      </c>
      <c r="BT50" s="17">
        <f>([59]SUMMARY!$F18)</f>
        <v>0</v>
      </c>
      <c r="BU50" s="17">
        <f>([60]SUMMARY!$G56)</f>
        <v>0</v>
      </c>
      <c r="BV50" s="17">
        <f>([61]SUMMARY!$F18)</f>
        <v>0</v>
      </c>
      <c r="BW50" s="17">
        <f>([62]SUMMARY!$G56)</f>
        <v>358649</v>
      </c>
      <c r="BX50" s="17">
        <f>([63]SUMMARY!$G56)</f>
        <v>0</v>
      </c>
      <c r="BY50" s="17">
        <f>([64]SUMMARY!$G56)</f>
        <v>0</v>
      </c>
      <c r="BZ50" s="17">
        <f>([65]SUMMARY!$G56)</f>
        <v>0</v>
      </c>
      <c r="CA50" s="17">
        <f>([66]SUMMARY!$G56)</f>
        <v>0</v>
      </c>
      <c r="CB50" s="17">
        <f>([67]SUMMARY!$G56)</f>
        <v>0</v>
      </c>
      <c r="CC50" s="17">
        <f>([68]SUMMARY!$G56)</f>
        <v>0</v>
      </c>
      <c r="CD50" s="17">
        <f>([69]SUMMARY!$G56)</f>
        <v>0</v>
      </c>
      <c r="CE50" s="17">
        <f>([70]SUMMARY!$G56)</f>
        <v>0</v>
      </c>
      <c r="CF50" s="17">
        <f>([71]SUMMARY!$G56)</f>
        <v>0</v>
      </c>
      <c r="CG50" s="17">
        <f>([72]SUMMARY!$G56)</f>
        <v>0</v>
      </c>
      <c r="CH50" s="17">
        <f>([73]SUMMARY!$G56)</f>
        <v>0</v>
      </c>
      <c r="CI50" s="17">
        <f>([74]SUMMARY!$G56)</f>
        <v>0</v>
      </c>
      <c r="CJ50" s="17">
        <f>([75]SUMMARY!$G56)</f>
        <v>0</v>
      </c>
      <c r="CK50" s="17">
        <f>([76]SUMMARY!$G56)</f>
        <v>0</v>
      </c>
      <c r="CL50" s="17">
        <f>([77]SUMMARY!$G56)</f>
        <v>0</v>
      </c>
      <c r="CM50" s="17">
        <f>([78]SUMMARY!$G56)</f>
        <v>0</v>
      </c>
      <c r="CN50" s="17">
        <f>([79]SUMMARY!$G56)</f>
        <v>0</v>
      </c>
      <c r="CO50" s="17">
        <f>([80]SUMMARY!$G56)</f>
        <v>0</v>
      </c>
      <c r="CP50" s="17">
        <f>([81]SUMMARY!$G56)</f>
        <v>0</v>
      </c>
      <c r="CQ50" s="17">
        <f>([82]SUMMARY!$G56)</f>
        <v>0</v>
      </c>
      <c r="CR50" s="17">
        <f>([83]SUMMARY!$G56)</f>
        <v>0</v>
      </c>
      <c r="CS50" s="17">
        <f>([84]SUMMARY!$G56)</f>
        <v>0</v>
      </c>
      <c r="CT50" s="17">
        <f>([85]SUMMARY!$F18)</f>
        <v>0</v>
      </c>
      <c r="CU50" s="17">
        <f>([86]SUMMARY!$G56)</f>
        <v>0</v>
      </c>
      <c r="CV50" s="17">
        <f>([87]SUMMARY!$G56)</f>
        <v>0</v>
      </c>
      <c r="CW50" s="17">
        <f>([88]SUMMARY!$G56)</f>
        <v>0</v>
      </c>
      <c r="CX50" s="17">
        <f>([89]SUMMARY!$G56)</f>
        <v>0</v>
      </c>
      <c r="CY50" s="17">
        <f>([90]SUMMARY!$G56)</f>
        <v>0</v>
      </c>
      <c r="CZ50" s="17">
        <f>([91]SUMMARY!$G56)</f>
        <v>0</v>
      </c>
      <c r="DA50" s="17">
        <f>([92]SUMMARY!$G56)</f>
        <v>0</v>
      </c>
    </row>
    <row r="51" spans="1:105">
      <c r="A51" s="131">
        <v>1060200</v>
      </c>
      <c r="B51" s="131" t="s">
        <v>39</v>
      </c>
      <c r="C51" s="132">
        <v>3400000</v>
      </c>
      <c r="D51" s="21">
        <v>0</v>
      </c>
      <c r="E51" s="132">
        <f t="shared" si="72"/>
        <v>0</v>
      </c>
      <c r="F51" s="21">
        <f t="shared" si="73"/>
        <v>0</v>
      </c>
      <c r="G51" s="21">
        <f t="shared" si="74"/>
        <v>0</v>
      </c>
      <c r="H51" s="21">
        <f t="shared" si="75"/>
        <v>0</v>
      </c>
      <c r="I51" s="21">
        <f t="shared" si="76"/>
        <v>0</v>
      </c>
      <c r="J51" s="21">
        <f t="shared" si="77"/>
        <v>0</v>
      </c>
      <c r="K51" s="21">
        <f t="shared" si="78"/>
        <v>0</v>
      </c>
      <c r="L51" s="21">
        <f t="shared" si="79"/>
        <v>0</v>
      </c>
      <c r="M51" s="21">
        <f t="shared" si="80"/>
        <v>0</v>
      </c>
      <c r="N51" s="21">
        <f t="shared" si="81"/>
        <v>0</v>
      </c>
      <c r="O51" s="21">
        <f t="shared" si="82"/>
        <v>0</v>
      </c>
      <c r="P51" s="21">
        <f t="shared" si="83"/>
        <v>0</v>
      </c>
      <c r="Q51" s="17">
        <f>([4]SUMMARY!$G57)</f>
        <v>0</v>
      </c>
      <c r="R51" s="17">
        <f>([5]SUMMARY!$G57)</f>
        <v>0</v>
      </c>
      <c r="S51" s="17">
        <f>([6]SUMMARY!$G57)</f>
        <v>0</v>
      </c>
      <c r="T51" s="17">
        <f>([7]SUMMARY!$G57)</f>
        <v>0</v>
      </c>
      <c r="U51" s="17">
        <f>([8]SUMMARY!$G57)</f>
        <v>0</v>
      </c>
      <c r="V51" s="17">
        <f>([9]SUMMARY!$G57)</f>
        <v>0</v>
      </c>
      <c r="W51" s="17">
        <f>([10]SUMMARY!$G57)</f>
        <v>0</v>
      </c>
      <c r="X51" s="17">
        <f>([11]SUMMARY!$G57)</f>
        <v>0</v>
      </c>
      <c r="Y51" s="17">
        <f>([12]SUMMARY!$G57)</f>
        <v>0</v>
      </c>
      <c r="Z51" s="17">
        <f>([13]SUMMARY!$G57)</f>
        <v>0</v>
      </c>
      <c r="AA51" s="17">
        <f>([14]SUMMARY!$G57)</f>
        <v>0</v>
      </c>
      <c r="AB51" s="17">
        <f>([15]SUMMARY!$G57)</f>
        <v>0</v>
      </c>
      <c r="AC51" s="17">
        <f>([16]SUMMARY!$G57)</f>
        <v>0</v>
      </c>
      <c r="AD51" s="17">
        <f>([17]SUMMARY!$G57)</f>
        <v>0</v>
      </c>
      <c r="AE51" s="17">
        <f>([18]SUMMARY!$G57)</f>
        <v>0</v>
      </c>
      <c r="AF51" s="17">
        <f>([19]SUMMARY!$G57)</f>
        <v>0</v>
      </c>
      <c r="AG51" s="17">
        <f>([20]SUMMARY!$G57)</f>
        <v>0</v>
      </c>
      <c r="AH51" s="17">
        <f>([21]SUMMARY!$G57)</f>
        <v>0</v>
      </c>
      <c r="AI51" s="17">
        <f>([22]SUMMARY!$G57)</f>
        <v>0</v>
      </c>
      <c r="AJ51" s="17">
        <f>([23]SUMMARY!$G57)</f>
        <v>0</v>
      </c>
      <c r="AK51" s="17">
        <f>([24]SUMMARY!$G57)</f>
        <v>0</v>
      </c>
      <c r="AL51" s="17">
        <f>([25]SUMMARY!$G57)</f>
        <v>0</v>
      </c>
      <c r="AM51" s="17">
        <f>([26]SUMMARY!$G57)</f>
        <v>0</v>
      </c>
      <c r="AN51" s="17">
        <f>([27]SUMMARY!$G57)</f>
        <v>0</v>
      </c>
      <c r="AO51" s="17">
        <f>([28]SUMMARY!$G57)</f>
        <v>0</v>
      </c>
      <c r="AP51" s="17">
        <f>([29]SUMMARY!$F19)</f>
        <v>0</v>
      </c>
      <c r="AQ51" s="17">
        <f>([30]SUMMARY!$G57)</f>
        <v>0</v>
      </c>
      <c r="AR51" s="17">
        <f>([31]SUMMARY!$G57)</f>
        <v>0</v>
      </c>
      <c r="AS51" s="17">
        <f>([32]SUMMARY!$G57)</f>
        <v>0</v>
      </c>
      <c r="AT51" s="17">
        <f>([33]SUMMARY!$G57)</f>
        <v>0</v>
      </c>
      <c r="AU51" s="17">
        <f>([34]SUMMARY!$G57)</f>
        <v>0</v>
      </c>
      <c r="AV51" s="17">
        <f>([35]SUMMARY!$G57)</f>
        <v>0</v>
      </c>
      <c r="AW51" s="17">
        <f>([36]SUMMARY!$G57)</f>
        <v>0</v>
      </c>
      <c r="AX51" s="17">
        <f>([37]SUMMARY!$G57)</f>
        <v>0</v>
      </c>
      <c r="AY51" s="17">
        <f>([38]SUMMARY!$G57)</f>
        <v>0</v>
      </c>
      <c r="AZ51" s="17">
        <f>([39]SUMMARY!$G57)</f>
        <v>0</v>
      </c>
      <c r="BA51" s="17">
        <f>([40]SUMMARY!$G57)</f>
        <v>0</v>
      </c>
      <c r="BB51" s="17">
        <f>([41]SUMMARY!$F19)</f>
        <v>0</v>
      </c>
      <c r="BC51" s="17">
        <f>([42]SUMMARY!$G57)</f>
        <v>0</v>
      </c>
      <c r="BD51" s="17">
        <f>([43]SUMMARY!$G57)</f>
        <v>0</v>
      </c>
      <c r="BE51" s="17">
        <f>([44]SUMMARY!$G57)</f>
        <v>0</v>
      </c>
      <c r="BF51" s="17">
        <f>([45]SUMMARY!$G57)</f>
        <v>0</v>
      </c>
      <c r="BG51" s="17">
        <f>([46]SUMMARY!$G57)</f>
        <v>0</v>
      </c>
      <c r="BH51" s="17">
        <f>([47]SUMMARY!$F19)</f>
        <v>0</v>
      </c>
      <c r="BI51" s="17">
        <f>([48]SUMMARY!$F19)</f>
        <v>0</v>
      </c>
      <c r="BJ51" s="17">
        <f>([49]SUMMARY!$F19)</f>
        <v>0</v>
      </c>
      <c r="BK51" s="17">
        <f>([50]SUMMARY!$G57)</f>
        <v>0</v>
      </c>
      <c r="BL51" s="17">
        <f>([51]SUMMARY!$F19)</f>
        <v>0</v>
      </c>
      <c r="BM51" s="17">
        <f>([52]SUMMARY!$G57)</f>
        <v>0</v>
      </c>
      <c r="BN51" s="17">
        <f>([53]SUMMARY!$G57)</f>
        <v>0</v>
      </c>
      <c r="BO51" s="17">
        <f>([54]SUMMARY!$G57)</f>
        <v>0</v>
      </c>
      <c r="BP51" s="17">
        <f>([55]SUMMARY!$G57)</f>
        <v>0</v>
      </c>
      <c r="BQ51" s="17">
        <f>([56]SUMMARY!$G57)</f>
        <v>0</v>
      </c>
      <c r="BR51" s="17">
        <f>([57]SUMMARY!$G57)</f>
        <v>0</v>
      </c>
      <c r="BS51" s="17">
        <f>([58]SUMMARY!$F19)</f>
        <v>0</v>
      </c>
      <c r="BT51" s="17">
        <f>([59]SUMMARY!$F19)</f>
        <v>0</v>
      </c>
      <c r="BU51" s="17">
        <f>([60]SUMMARY!$G57)</f>
        <v>0</v>
      </c>
      <c r="BV51" s="17">
        <f>([61]SUMMARY!$F19)</f>
        <v>0</v>
      </c>
      <c r="BW51" s="17">
        <f>([62]SUMMARY!$G57)</f>
        <v>0</v>
      </c>
      <c r="BX51" s="17">
        <f>([63]SUMMARY!$G57)</f>
        <v>0</v>
      </c>
      <c r="BY51" s="17">
        <f>([64]SUMMARY!$G57)</f>
        <v>0</v>
      </c>
      <c r="BZ51" s="17">
        <f>([65]SUMMARY!$G57)</f>
        <v>0</v>
      </c>
      <c r="CA51" s="17">
        <f>([66]SUMMARY!$G57)</f>
        <v>0</v>
      </c>
      <c r="CB51" s="17">
        <f>([67]SUMMARY!$G57)</f>
        <v>0</v>
      </c>
      <c r="CC51" s="17">
        <f>([68]SUMMARY!$G57)</f>
        <v>0</v>
      </c>
      <c r="CD51" s="17">
        <f>([69]SUMMARY!$G57)</f>
        <v>0</v>
      </c>
      <c r="CE51" s="17">
        <f>([70]SUMMARY!$G57)</f>
        <v>0</v>
      </c>
      <c r="CF51" s="17">
        <f>([71]SUMMARY!$G57)</f>
        <v>0</v>
      </c>
      <c r="CG51" s="17">
        <f>([72]SUMMARY!$G57)</f>
        <v>0</v>
      </c>
      <c r="CH51" s="17">
        <f>([73]SUMMARY!$G57)</f>
        <v>0</v>
      </c>
      <c r="CI51" s="17">
        <f>([74]SUMMARY!$G57)</f>
        <v>0</v>
      </c>
      <c r="CJ51" s="17">
        <f>([75]SUMMARY!$G57)</f>
        <v>0</v>
      </c>
      <c r="CK51" s="17">
        <f>([76]SUMMARY!$G57)</f>
        <v>0</v>
      </c>
      <c r="CL51" s="17">
        <f>([77]SUMMARY!$G57)</f>
        <v>0</v>
      </c>
      <c r="CM51" s="17">
        <f>([78]SUMMARY!$G57)</f>
        <v>0</v>
      </c>
      <c r="CN51" s="17">
        <f>([79]SUMMARY!$G57)</f>
        <v>0</v>
      </c>
      <c r="CO51" s="17">
        <f>([80]SUMMARY!$G57)</f>
        <v>0</v>
      </c>
      <c r="CP51" s="17">
        <f>([81]SUMMARY!$G57)</f>
        <v>0</v>
      </c>
      <c r="CQ51" s="17">
        <f>([82]SUMMARY!$G57)</f>
        <v>0</v>
      </c>
      <c r="CR51" s="17">
        <f>([83]SUMMARY!$G57)</f>
        <v>0</v>
      </c>
      <c r="CS51" s="17">
        <f>([84]SUMMARY!$G57)</f>
        <v>0</v>
      </c>
      <c r="CT51" s="17">
        <f>([85]SUMMARY!$F19)</f>
        <v>0</v>
      </c>
      <c r="CU51" s="17">
        <f>([86]SUMMARY!$G57)</f>
        <v>0</v>
      </c>
      <c r="CV51" s="17">
        <f>([87]SUMMARY!$G57)</f>
        <v>0</v>
      </c>
      <c r="CW51" s="17">
        <f>([88]SUMMARY!$G57)</f>
        <v>0</v>
      </c>
      <c r="CX51" s="17">
        <f>([89]SUMMARY!$G57)</f>
        <v>0</v>
      </c>
      <c r="CY51" s="17">
        <f>([90]SUMMARY!$G57)</f>
        <v>0</v>
      </c>
      <c r="CZ51" s="17">
        <f>([91]SUMMARY!$G57)</f>
        <v>0</v>
      </c>
      <c r="DA51" s="17">
        <f>([92]SUMMARY!$G57)</f>
        <v>0</v>
      </c>
    </row>
    <row r="52" spans="1:105">
      <c r="A52" s="131">
        <v>1060201</v>
      </c>
      <c r="B52" s="131" t="s">
        <v>40</v>
      </c>
      <c r="C52" s="132">
        <v>1139982</v>
      </c>
      <c r="D52" s="21">
        <v>1316400</v>
      </c>
      <c r="E52" s="132">
        <f t="shared" si="72"/>
        <v>1247212</v>
      </c>
      <c r="F52" s="21">
        <f t="shared" si="73"/>
        <v>-69188</v>
      </c>
      <c r="G52" s="21">
        <f t="shared" si="74"/>
        <v>1313314.236</v>
      </c>
      <c r="H52" s="21">
        <f t="shared" si="75"/>
        <v>1385546.5189799999</v>
      </c>
      <c r="I52" s="21">
        <f t="shared" si="76"/>
        <v>0</v>
      </c>
      <c r="J52" s="21">
        <f t="shared" si="77"/>
        <v>0</v>
      </c>
      <c r="K52" s="21">
        <f t="shared" si="78"/>
        <v>6000</v>
      </c>
      <c r="L52" s="21">
        <f t="shared" si="79"/>
        <v>1241212</v>
      </c>
      <c r="M52" s="21">
        <f t="shared" si="80"/>
        <v>0</v>
      </c>
      <c r="N52" s="21">
        <f t="shared" si="81"/>
        <v>0</v>
      </c>
      <c r="O52" s="21">
        <f t="shared" si="82"/>
        <v>0</v>
      </c>
      <c r="P52" s="21">
        <f t="shared" si="83"/>
        <v>0</v>
      </c>
      <c r="Q52" s="17">
        <f>([4]SUMMARY!$G58)</f>
        <v>0</v>
      </c>
      <c r="R52" s="17">
        <f>([5]SUMMARY!$G58)</f>
        <v>0</v>
      </c>
      <c r="S52" s="17">
        <f>([6]SUMMARY!$G58)</f>
        <v>0</v>
      </c>
      <c r="T52" s="17">
        <f>([7]SUMMARY!$G58)</f>
        <v>0</v>
      </c>
      <c r="U52" s="17">
        <f>([8]SUMMARY!$G58)</f>
        <v>0</v>
      </c>
      <c r="V52" s="17">
        <f>([9]SUMMARY!$G58)</f>
        <v>0</v>
      </c>
      <c r="W52" s="17">
        <f>([10]SUMMARY!$G58)</f>
        <v>0</v>
      </c>
      <c r="X52" s="17">
        <f>([11]SUMMARY!$G58)</f>
        <v>0</v>
      </c>
      <c r="Y52" s="17">
        <f>([12]SUMMARY!$G58)</f>
        <v>0</v>
      </c>
      <c r="Z52" s="17">
        <f>([13]SUMMARY!$G58)</f>
        <v>0</v>
      </c>
      <c r="AA52" s="17">
        <f>([14]SUMMARY!$G58)</f>
        <v>0</v>
      </c>
      <c r="AB52" s="17">
        <f>([15]SUMMARY!$G58)</f>
        <v>0</v>
      </c>
      <c r="AC52" s="17">
        <f>([16]SUMMARY!$G58)</f>
        <v>0</v>
      </c>
      <c r="AD52" s="17">
        <f>([17]SUMMARY!$G58)</f>
        <v>0</v>
      </c>
      <c r="AE52" s="17">
        <f>([18]SUMMARY!$G58)</f>
        <v>0</v>
      </c>
      <c r="AF52" s="17">
        <f>([19]SUMMARY!$G58)</f>
        <v>0</v>
      </c>
      <c r="AG52" s="17">
        <f>([20]SUMMARY!$G58)</f>
        <v>0</v>
      </c>
      <c r="AH52" s="17">
        <f>([21]SUMMARY!$G58)</f>
        <v>0</v>
      </c>
      <c r="AI52" s="17">
        <f>([22]SUMMARY!$G58)</f>
        <v>0</v>
      </c>
      <c r="AJ52" s="17">
        <f>([23]SUMMARY!$G58)</f>
        <v>0</v>
      </c>
      <c r="AK52" s="17">
        <f>([24]SUMMARY!$G58)</f>
        <v>0</v>
      </c>
      <c r="AL52" s="17">
        <f>([25]SUMMARY!$G58)</f>
        <v>0</v>
      </c>
      <c r="AM52" s="17">
        <f>([26]SUMMARY!$G58)</f>
        <v>6000</v>
      </c>
      <c r="AN52" s="17">
        <f>([27]SUMMARY!$G58)</f>
        <v>0</v>
      </c>
      <c r="AO52" s="17">
        <f>([28]SUMMARY!$G58)</f>
        <v>70000</v>
      </c>
      <c r="AP52" s="17">
        <f>([29]SUMMARY!$F20)</f>
        <v>0</v>
      </c>
      <c r="AQ52" s="17">
        <f>([30]SUMMARY!$G58)</f>
        <v>0</v>
      </c>
      <c r="AR52" s="17">
        <f>([31]SUMMARY!$G58)</f>
        <v>0</v>
      </c>
      <c r="AS52" s="17">
        <f>([32]SUMMARY!$G58)</f>
        <v>0</v>
      </c>
      <c r="AT52" s="17">
        <f>([33]SUMMARY!$G58)</f>
        <v>0</v>
      </c>
      <c r="AU52" s="17">
        <f>([34]SUMMARY!$G58)</f>
        <v>0</v>
      </c>
      <c r="AV52" s="17">
        <f>([35]SUMMARY!$G58)</f>
        <v>0</v>
      </c>
      <c r="AW52" s="17">
        <f>([36]SUMMARY!$G58)</f>
        <v>0</v>
      </c>
      <c r="AX52" s="17">
        <f>([37]SUMMARY!$G58)</f>
        <v>0</v>
      </c>
      <c r="AY52" s="17">
        <f>([38]SUMMARY!$G58)</f>
        <v>0</v>
      </c>
      <c r="AZ52" s="17">
        <f>([39]SUMMARY!$G58)</f>
        <v>0</v>
      </c>
      <c r="BA52" s="17">
        <f>([40]SUMMARY!$G58)</f>
        <v>0</v>
      </c>
      <c r="BB52" s="17">
        <f>([41]SUMMARY!$F20)</f>
        <v>0</v>
      </c>
      <c r="BC52" s="17">
        <f>([42]SUMMARY!$G58)</f>
        <v>0</v>
      </c>
      <c r="BD52" s="17">
        <f>([43]SUMMARY!$G58)</f>
        <v>0</v>
      </c>
      <c r="BE52" s="17">
        <f>([44]SUMMARY!$G58)</f>
        <v>0</v>
      </c>
      <c r="BF52" s="17">
        <f>([45]SUMMARY!$G58)</f>
        <v>0</v>
      </c>
      <c r="BG52" s="17">
        <f>([46]SUMMARY!$G58)</f>
        <v>0</v>
      </c>
      <c r="BH52" s="17">
        <f>([47]SUMMARY!$F20)</f>
        <v>0</v>
      </c>
      <c r="BI52" s="17">
        <f>([48]SUMMARY!$F20)</f>
        <v>0</v>
      </c>
      <c r="BJ52" s="17">
        <f>([49]SUMMARY!$F20)</f>
        <v>0</v>
      </c>
      <c r="BK52" s="17">
        <f>([50]SUMMARY!$G58)</f>
        <v>1171212</v>
      </c>
      <c r="BL52" s="17">
        <f>([51]SUMMARY!$F20)</f>
        <v>0</v>
      </c>
      <c r="BM52" s="17">
        <f>([52]SUMMARY!$G58)</f>
        <v>0</v>
      </c>
      <c r="BN52" s="17">
        <f>([53]SUMMARY!$G58)</f>
        <v>0</v>
      </c>
      <c r="BO52" s="17">
        <f>([54]SUMMARY!$G58)</f>
        <v>0</v>
      </c>
      <c r="BP52" s="17">
        <f>([55]SUMMARY!$G58)</f>
        <v>0</v>
      </c>
      <c r="BQ52" s="17">
        <f>([56]SUMMARY!$G58)</f>
        <v>0</v>
      </c>
      <c r="BR52" s="17">
        <f>([57]SUMMARY!$G58)</f>
        <v>0</v>
      </c>
      <c r="BS52" s="17">
        <f>([58]SUMMARY!$F20)</f>
        <v>0</v>
      </c>
      <c r="BT52" s="17">
        <f>([59]SUMMARY!$F20)</f>
        <v>0</v>
      </c>
      <c r="BU52" s="17">
        <f>([60]SUMMARY!$G58)</f>
        <v>0</v>
      </c>
      <c r="BV52" s="17">
        <f>([61]SUMMARY!$F20)</f>
        <v>0</v>
      </c>
      <c r="BW52" s="17">
        <f>([62]SUMMARY!$G58)</f>
        <v>0</v>
      </c>
      <c r="BX52" s="17">
        <f>([63]SUMMARY!$G58)</f>
        <v>0</v>
      </c>
      <c r="BY52" s="17">
        <f>([64]SUMMARY!$G58)</f>
        <v>0</v>
      </c>
      <c r="BZ52" s="17">
        <f>([65]SUMMARY!$G58)</f>
        <v>0</v>
      </c>
      <c r="CA52" s="17">
        <f>([66]SUMMARY!$G58)</f>
        <v>0</v>
      </c>
      <c r="CB52" s="17">
        <f>([67]SUMMARY!$G58)</f>
        <v>0</v>
      </c>
      <c r="CC52" s="17">
        <f>([68]SUMMARY!$G58)</f>
        <v>0</v>
      </c>
      <c r="CD52" s="17">
        <f>([69]SUMMARY!$G58)</f>
        <v>0</v>
      </c>
      <c r="CE52" s="17">
        <f>([70]SUMMARY!$G58)</f>
        <v>0</v>
      </c>
      <c r="CF52" s="17">
        <f>([71]SUMMARY!$G58)</f>
        <v>0</v>
      </c>
      <c r="CG52" s="17">
        <f>([72]SUMMARY!$G58)</f>
        <v>0</v>
      </c>
      <c r="CH52" s="17">
        <f>([73]SUMMARY!$G58)</f>
        <v>0</v>
      </c>
      <c r="CI52" s="17">
        <f>([74]SUMMARY!$G58)</f>
        <v>0</v>
      </c>
      <c r="CJ52" s="17">
        <f>([75]SUMMARY!$G58)</f>
        <v>0</v>
      </c>
      <c r="CK52" s="17">
        <f>([76]SUMMARY!$G58)</f>
        <v>0</v>
      </c>
      <c r="CL52" s="17">
        <f>([77]SUMMARY!$G58)</f>
        <v>0</v>
      </c>
      <c r="CM52" s="17">
        <f>([78]SUMMARY!$G58)</f>
        <v>0</v>
      </c>
      <c r="CN52" s="17">
        <f>([79]SUMMARY!$G58)</f>
        <v>0</v>
      </c>
      <c r="CO52" s="17">
        <f>([80]SUMMARY!$G58)</f>
        <v>0</v>
      </c>
      <c r="CP52" s="17">
        <f>([81]SUMMARY!$G58)</f>
        <v>0</v>
      </c>
      <c r="CQ52" s="17">
        <f>([82]SUMMARY!$G58)</f>
        <v>0</v>
      </c>
      <c r="CR52" s="17">
        <f>([83]SUMMARY!$G58)</f>
        <v>0</v>
      </c>
      <c r="CS52" s="17">
        <f>([84]SUMMARY!$G58)</f>
        <v>0</v>
      </c>
      <c r="CT52" s="17">
        <f>([85]SUMMARY!$F20)</f>
        <v>0</v>
      </c>
      <c r="CU52" s="17">
        <f>([86]SUMMARY!$G58)</f>
        <v>0</v>
      </c>
      <c r="CV52" s="17">
        <f>([87]SUMMARY!$G58)</f>
        <v>0</v>
      </c>
      <c r="CW52" s="17">
        <f>([88]SUMMARY!$G58)</f>
        <v>0</v>
      </c>
      <c r="CX52" s="17">
        <f>([89]SUMMARY!$G58)</f>
        <v>0</v>
      </c>
      <c r="CY52" s="17">
        <f>([90]SUMMARY!$G58)</f>
        <v>0</v>
      </c>
      <c r="CZ52" s="17">
        <f>([91]SUMMARY!$G58)</f>
        <v>0</v>
      </c>
      <c r="DA52" s="17">
        <f>([92]SUMMARY!$G58)</f>
        <v>0</v>
      </c>
    </row>
    <row r="53" spans="1:105">
      <c r="A53" s="131">
        <v>1060204</v>
      </c>
      <c r="B53" s="131" t="s">
        <v>41</v>
      </c>
      <c r="C53" s="132">
        <v>25847651</v>
      </c>
      <c r="D53" s="21">
        <v>21790325.383000001</v>
      </c>
      <c r="E53" s="132">
        <f t="shared" si="72"/>
        <v>25209126</v>
      </c>
      <c r="F53" s="21">
        <f t="shared" si="73"/>
        <v>3418800.6169999987</v>
      </c>
      <c r="G53" s="21">
        <f t="shared" si="74"/>
        <v>26545209.677999999</v>
      </c>
      <c r="H53" s="21">
        <f t="shared" si="75"/>
        <v>28005196.21029</v>
      </c>
      <c r="I53" s="21">
        <f t="shared" si="76"/>
        <v>61000</v>
      </c>
      <c r="J53" s="21">
        <f t="shared" si="77"/>
        <v>703038</v>
      </c>
      <c r="K53" s="21">
        <f t="shared" si="78"/>
        <v>1797016</v>
      </c>
      <c r="L53" s="21">
        <f t="shared" si="79"/>
        <v>20801518</v>
      </c>
      <c r="M53" s="21">
        <f t="shared" si="80"/>
        <v>1286474</v>
      </c>
      <c r="N53" s="21">
        <f t="shared" si="81"/>
        <v>470080</v>
      </c>
      <c r="O53" s="21">
        <f t="shared" si="82"/>
        <v>90000</v>
      </c>
      <c r="P53" s="21">
        <f t="shared" si="83"/>
        <v>0</v>
      </c>
      <c r="Q53" s="17">
        <f>([4]SUMMARY!$G59)</f>
        <v>16000</v>
      </c>
      <c r="R53" s="17">
        <f>([5]SUMMARY!$G59)</f>
        <v>45000</v>
      </c>
      <c r="S53" s="17">
        <f>([6]SUMMARY!$G59)</f>
        <v>0</v>
      </c>
      <c r="T53" s="17">
        <f>([7]SUMMARY!$G59)</f>
        <v>0</v>
      </c>
      <c r="U53" s="17">
        <f>([8]SUMMARY!$G59)</f>
        <v>0</v>
      </c>
      <c r="V53" s="17">
        <f>([9]SUMMARY!$G59)</f>
        <v>0</v>
      </c>
      <c r="W53" s="17">
        <f>([10]SUMMARY!$G59)</f>
        <v>0</v>
      </c>
      <c r="X53" s="17">
        <f>([11]SUMMARY!$G59)</f>
        <v>0</v>
      </c>
      <c r="Y53" s="17">
        <f>([12]SUMMARY!$G59)</f>
        <v>0</v>
      </c>
      <c r="Z53" s="17">
        <f>([13]SUMMARY!$G59)</f>
        <v>0</v>
      </c>
      <c r="AA53" s="17">
        <f>([14]SUMMARY!$G59)</f>
        <v>0</v>
      </c>
      <c r="AB53" s="17">
        <f>([15]SUMMARY!$G59)</f>
        <v>0</v>
      </c>
      <c r="AC53" s="17">
        <f>([16]SUMMARY!$G59)</f>
        <v>0</v>
      </c>
      <c r="AD53" s="17">
        <f>([17]SUMMARY!$G59)</f>
        <v>0</v>
      </c>
      <c r="AE53" s="17">
        <f>([18]SUMMARY!$G59)</f>
        <v>120000</v>
      </c>
      <c r="AF53" s="17">
        <f>([19]SUMMARY!$G59)</f>
        <v>0</v>
      </c>
      <c r="AG53" s="17">
        <f>([20]SUMMARY!$G59)</f>
        <v>0</v>
      </c>
      <c r="AH53" s="17">
        <f>([21]SUMMARY!$G59)</f>
        <v>0</v>
      </c>
      <c r="AI53" s="17">
        <f>([22]SUMMARY!$G59)</f>
        <v>157438</v>
      </c>
      <c r="AJ53" s="17">
        <f>([23]SUMMARY!$G59)</f>
        <v>425600</v>
      </c>
      <c r="AK53" s="17">
        <f>([24]SUMMARY!$G59)</f>
        <v>0</v>
      </c>
      <c r="AL53" s="17">
        <f>([25]SUMMARY!$G59)</f>
        <v>1500001</v>
      </c>
      <c r="AM53" s="17">
        <f>([26]SUMMARY!$G59)</f>
        <v>297015</v>
      </c>
      <c r="AN53" s="17">
        <f>([27]SUMMARY!$G59)</f>
        <v>500000</v>
      </c>
      <c r="AO53" s="17">
        <f>([28]SUMMARY!$G59)</f>
        <v>217868</v>
      </c>
      <c r="AP53" s="17">
        <f>([29]SUMMARY!$F21)</f>
        <v>0</v>
      </c>
      <c r="AQ53" s="17">
        <f>([30]SUMMARY!$G59)</f>
        <v>0</v>
      </c>
      <c r="AR53" s="17">
        <f>([31]SUMMARY!$G59)</f>
        <v>50304</v>
      </c>
      <c r="AS53" s="17">
        <f>([32]SUMMARY!$G59)</f>
        <v>509669</v>
      </c>
      <c r="AT53" s="17">
        <f>([33]SUMMARY!$G59)</f>
        <v>0</v>
      </c>
      <c r="AU53" s="17">
        <f>([34]SUMMARY!$G59)</f>
        <v>0</v>
      </c>
      <c r="AV53" s="17">
        <f>([35]SUMMARY!$G59)</f>
        <v>948148</v>
      </c>
      <c r="AW53" s="17">
        <f>([36]SUMMARY!$G59)</f>
        <v>138500</v>
      </c>
      <c r="AX53" s="17">
        <f>([37]SUMMARY!$G59)</f>
        <v>15294858</v>
      </c>
      <c r="AY53" s="17">
        <f>([38]SUMMARY!$G59)</f>
        <v>0</v>
      </c>
      <c r="AZ53" s="17">
        <f>([39]SUMMARY!$G59)</f>
        <v>1033999</v>
      </c>
      <c r="BA53" s="17">
        <f>([40]SUMMARY!$G59)</f>
        <v>0</v>
      </c>
      <c r="BB53" s="17">
        <f>([41]SUMMARY!$F21)</f>
        <v>0</v>
      </c>
      <c r="BC53" s="17">
        <f>([42]SUMMARY!$G59)</f>
        <v>150000</v>
      </c>
      <c r="BD53" s="17">
        <f>([43]SUMMARY!$G59)</f>
        <v>480001</v>
      </c>
      <c r="BE53" s="17">
        <f>([44]SUMMARY!$G59)</f>
        <v>400000</v>
      </c>
      <c r="BF53" s="17">
        <f>([45]SUMMARY!$G59)</f>
        <v>400000</v>
      </c>
      <c r="BG53" s="17">
        <f>([46]SUMMARY!$G59)</f>
        <v>0</v>
      </c>
      <c r="BH53" s="17">
        <f>([47]SUMMARY!$F21)</f>
        <v>0</v>
      </c>
      <c r="BI53" s="17">
        <f>([48]SUMMARY!$F21)</f>
        <v>0</v>
      </c>
      <c r="BJ53" s="17">
        <f>([49]SUMMARY!$F21)</f>
        <v>0</v>
      </c>
      <c r="BK53" s="17">
        <f>([50]SUMMARY!$G59)</f>
        <v>678171</v>
      </c>
      <c r="BL53" s="17">
        <f>([51]SUMMARY!$F21)</f>
        <v>0</v>
      </c>
      <c r="BM53" s="17">
        <f>([52]SUMMARY!$G59)</f>
        <v>0</v>
      </c>
      <c r="BN53" s="17">
        <f>([53]SUMMARY!$G59)</f>
        <v>0</v>
      </c>
      <c r="BO53" s="17">
        <f>([54]SUMMARY!$G59)</f>
        <v>0</v>
      </c>
      <c r="BP53" s="17">
        <f>([55]SUMMARY!$G59)</f>
        <v>0</v>
      </c>
      <c r="BQ53" s="17">
        <f>([56]SUMMARY!$G59)</f>
        <v>0</v>
      </c>
      <c r="BR53" s="17">
        <f>([57]SUMMARY!$G59)</f>
        <v>0</v>
      </c>
      <c r="BS53" s="17">
        <f>([58]SUMMARY!$F21)</f>
        <v>0</v>
      </c>
      <c r="BT53" s="17">
        <f>([59]SUMMARY!$F21)</f>
        <v>0</v>
      </c>
      <c r="BU53" s="17">
        <f>([60]SUMMARY!$G59)</f>
        <v>0</v>
      </c>
      <c r="BV53" s="17">
        <f>([61]SUMMARY!$F21)</f>
        <v>230000</v>
      </c>
      <c r="BW53" s="17">
        <f>([62]SUMMARY!$G59)</f>
        <v>885642</v>
      </c>
      <c r="BX53" s="17">
        <f>([63]SUMMARY!$G59)</f>
        <v>42708</v>
      </c>
      <c r="BY53" s="17">
        <f>([64]SUMMARY!$G59)</f>
        <v>42708</v>
      </c>
      <c r="BZ53" s="17">
        <f>([65]SUMMARY!$G59)</f>
        <v>42708</v>
      </c>
      <c r="CA53" s="17">
        <f>([66]SUMMARY!$G59)</f>
        <v>42708</v>
      </c>
      <c r="CB53" s="17">
        <f>([67]SUMMARY!$G59)</f>
        <v>0</v>
      </c>
      <c r="CC53" s="17">
        <f>([68]SUMMARY!$G59)</f>
        <v>470080</v>
      </c>
      <c r="CD53" s="17">
        <f>([69]SUMMARY!$G59)</f>
        <v>0</v>
      </c>
      <c r="CE53" s="17">
        <f>([70]SUMMARY!$G59)</f>
        <v>0</v>
      </c>
      <c r="CF53" s="17">
        <f>([71]SUMMARY!$G59)</f>
        <v>0</v>
      </c>
      <c r="CG53" s="17">
        <f>([72]SUMMARY!$G59)</f>
        <v>0</v>
      </c>
      <c r="CH53" s="17">
        <f>([73]SUMMARY!$G59)</f>
        <v>0</v>
      </c>
      <c r="CI53" s="17">
        <f>([74]SUMMARY!$G59)</f>
        <v>0</v>
      </c>
      <c r="CJ53" s="17">
        <f>([75]SUMMARY!$G59)</f>
        <v>0</v>
      </c>
      <c r="CK53" s="17">
        <f>([76]SUMMARY!$G59)</f>
        <v>0</v>
      </c>
      <c r="CL53" s="17">
        <f>([77]SUMMARY!$G59)</f>
        <v>0</v>
      </c>
      <c r="CM53" s="17">
        <f>([78]SUMMARY!$G59)</f>
        <v>40000</v>
      </c>
      <c r="CN53" s="17">
        <f>([79]SUMMARY!$G59)</f>
        <v>0</v>
      </c>
      <c r="CO53" s="17">
        <f>([80]SUMMARY!$G59)</f>
        <v>0</v>
      </c>
      <c r="CP53" s="17">
        <f>([81]SUMMARY!$G59)</f>
        <v>50000</v>
      </c>
      <c r="CQ53" s="17">
        <f>([82]SUMMARY!$G59)</f>
        <v>0</v>
      </c>
      <c r="CR53" s="17">
        <f>([83]SUMMARY!$G59)</f>
        <v>0</v>
      </c>
      <c r="CS53" s="17">
        <f>([84]SUMMARY!$G59)</f>
        <v>0</v>
      </c>
      <c r="CT53" s="17">
        <f>([85]SUMMARY!$F21)</f>
        <v>0</v>
      </c>
      <c r="CU53" s="17">
        <f>([86]SUMMARY!$G59)</f>
        <v>0</v>
      </c>
      <c r="CV53" s="17">
        <f>([87]SUMMARY!$G59)</f>
        <v>0</v>
      </c>
      <c r="CW53" s="17">
        <f>([88]SUMMARY!$G59)</f>
        <v>0</v>
      </c>
      <c r="CX53" s="17">
        <f>([89]SUMMARY!$G59)</f>
        <v>0</v>
      </c>
      <c r="CY53" s="17">
        <f>([90]SUMMARY!$G59)</f>
        <v>0</v>
      </c>
      <c r="CZ53" s="17">
        <f>([91]SUMMARY!$G59)</f>
        <v>0</v>
      </c>
      <c r="DA53" s="17">
        <f>([92]SUMMARY!$G59)</f>
        <v>0</v>
      </c>
    </row>
    <row r="54" spans="1:105">
      <c r="A54" s="131">
        <v>1060205</v>
      </c>
      <c r="B54" s="131" t="s">
        <v>42</v>
      </c>
      <c r="C54" s="132">
        <v>12564921</v>
      </c>
      <c r="D54" s="21">
        <v>12611736</v>
      </c>
      <c r="E54" s="132">
        <f t="shared" si="72"/>
        <v>15169762</v>
      </c>
      <c r="F54" s="21">
        <f t="shared" si="73"/>
        <v>2558026</v>
      </c>
      <c r="G54" s="21">
        <f t="shared" si="74"/>
        <v>15973759.386</v>
      </c>
      <c r="H54" s="21">
        <f t="shared" si="75"/>
        <v>16852316.152229998</v>
      </c>
      <c r="I54" s="21">
        <f t="shared" si="76"/>
        <v>0</v>
      </c>
      <c r="J54" s="21">
        <f t="shared" si="77"/>
        <v>0</v>
      </c>
      <c r="K54" s="21">
        <f t="shared" si="78"/>
        <v>0</v>
      </c>
      <c r="L54" s="21">
        <f t="shared" si="79"/>
        <v>0</v>
      </c>
      <c r="M54" s="21">
        <f t="shared" si="80"/>
        <v>14919762</v>
      </c>
      <c r="N54" s="21">
        <f t="shared" si="81"/>
        <v>0</v>
      </c>
      <c r="O54" s="21">
        <f t="shared" si="82"/>
        <v>0</v>
      </c>
      <c r="P54" s="21">
        <f t="shared" si="83"/>
        <v>250000</v>
      </c>
      <c r="Q54" s="17">
        <f>([4]SUMMARY!$G60)</f>
        <v>0</v>
      </c>
      <c r="R54" s="17">
        <f>([5]SUMMARY!$G60)</f>
        <v>0</v>
      </c>
      <c r="S54" s="17">
        <f>([6]SUMMARY!$G60)</f>
        <v>0</v>
      </c>
      <c r="T54" s="17">
        <f>([7]SUMMARY!$G60)</f>
        <v>0</v>
      </c>
      <c r="U54" s="17">
        <f>([8]SUMMARY!$G60)</f>
        <v>0</v>
      </c>
      <c r="V54" s="17">
        <f>([9]SUMMARY!$G60)</f>
        <v>0</v>
      </c>
      <c r="W54" s="17">
        <f>([10]SUMMARY!$G60)</f>
        <v>0</v>
      </c>
      <c r="X54" s="17">
        <f>([11]SUMMARY!$G60)</f>
        <v>0</v>
      </c>
      <c r="Y54" s="17">
        <f>([12]SUMMARY!$G60)</f>
        <v>0</v>
      </c>
      <c r="Z54" s="17">
        <f>([13]SUMMARY!$G60)</f>
        <v>0</v>
      </c>
      <c r="AA54" s="17">
        <f>([14]SUMMARY!$G60)</f>
        <v>0</v>
      </c>
      <c r="AB54" s="17">
        <f>([15]SUMMARY!$G60)</f>
        <v>0</v>
      </c>
      <c r="AC54" s="17">
        <f>([16]SUMMARY!$G60)</f>
        <v>0</v>
      </c>
      <c r="AD54" s="17">
        <f>([17]SUMMARY!$G60)</f>
        <v>0</v>
      </c>
      <c r="AE54" s="17">
        <f>([18]SUMMARY!$G60)</f>
        <v>0</v>
      </c>
      <c r="AF54" s="17">
        <f>([19]SUMMARY!$G60)</f>
        <v>0</v>
      </c>
      <c r="AG54" s="17">
        <f>([20]SUMMARY!$G60)</f>
        <v>0</v>
      </c>
      <c r="AH54" s="17">
        <f>([21]SUMMARY!$G60)</f>
        <v>0</v>
      </c>
      <c r="AI54" s="17">
        <f>([22]SUMMARY!$G60)</f>
        <v>0</v>
      </c>
      <c r="AJ54" s="17">
        <f>([23]SUMMARY!$G60)</f>
        <v>0</v>
      </c>
      <c r="AK54" s="17">
        <f>([24]SUMMARY!$G60)</f>
        <v>0</v>
      </c>
      <c r="AL54" s="17">
        <f>([25]SUMMARY!$G60)</f>
        <v>0</v>
      </c>
      <c r="AM54" s="17">
        <f>([26]SUMMARY!$G60)</f>
        <v>0</v>
      </c>
      <c r="AN54" s="17">
        <f>([27]SUMMARY!$G60)</f>
        <v>0</v>
      </c>
      <c r="AO54" s="17">
        <f>([28]SUMMARY!$G60)</f>
        <v>0</v>
      </c>
      <c r="AP54" s="17">
        <f>([29]SUMMARY!$F22)</f>
        <v>0</v>
      </c>
      <c r="AQ54" s="17">
        <f>([30]SUMMARY!$G60)</f>
        <v>0</v>
      </c>
      <c r="AR54" s="17">
        <f>([31]SUMMARY!$G60)</f>
        <v>0</v>
      </c>
      <c r="AS54" s="17">
        <f>([32]SUMMARY!$G60)</f>
        <v>0</v>
      </c>
      <c r="AT54" s="17">
        <f>([33]SUMMARY!$G60)</f>
        <v>0</v>
      </c>
      <c r="AU54" s="17">
        <f>([34]SUMMARY!$G60)</f>
        <v>0</v>
      </c>
      <c r="AV54" s="17">
        <f>([35]SUMMARY!$G60)</f>
        <v>0</v>
      </c>
      <c r="AW54" s="17">
        <f>([36]SUMMARY!$G60)</f>
        <v>0</v>
      </c>
      <c r="AX54" s="17">
        <f>([37]SUMMARY!$G60)</f>
        <v>0</v>
      </c>
      <c r="AY54" s="17">
        <f>([38]SUMMARY!$G60)</f>
        <v>0</v>
      </c>
      <c r="AZ54" s="17">
        <f>([39]SUMMARY!$G60)</f>
        <v>0</v>
      </c>
      <c r="BA54" s="17">
        <f>([40]SUMMARY!$G60)</f>
        <v>0</v>
      </c>
      <c r="BB54" s="17">
        <f>([41]SUMMARY!$F22)</f>
        <v>0</v>
      </c>
      <c r="BC54" s="17">
        <f>([42]SUMMARY!$G60)</f>
        <v>0</v>
      </c>
      <c r="BD54" s="17">
        <f>([43]SUMMARY!$G60)</f>
        <v>0</v>
      </c>
      <c r="BE54" s="17">
        <f>([44]SUMMARY!$G60)</f>
        <v>0</v>
      </c>
      <c r="BF54" s="17">
        <f>([45]SUMMARY!$G60)</f>
        <v>0</v>
      </c>
      <c r="BG54" s="17">
        <f>([46]SUMMARY!$G60)</f>
        <v>0</v>
      </c>
      <c r="BH54" s="17">
        <f>([47]SUMMARY!$F22)</f>
        <v>0</v>
      </c>
      <c r="BI54" s="17">
        <f>([48]SUMMARY!$F22)</f>
        <v>0</v>
      </c>
      <c r="BJ54" s="17">
        <f>([49]SUMMARY!$F22)</f>
        <v>0</v>
      </c>
      <c r="BK54" s="17">
        <f>([50]SUMMARY!$G60)</f>
        <v>0</v>
      </c>
      <c r="BL54" s="17">
        <f>([51]SUMMARY!$F22)</f>
        <v>0</v>
      </c>
      <c r="BM54" s="17">
        <f>([52]SUMMARY!$G60)</f>
        <v>0</v>
      </c>
      <c r="BN54" s="17">
        <f>([53]SUMMARY!$G60)</f>
        <v>0</v>
      </c>
      <c r="BO54" s="17">
        <f>([54]SUMMARY!$G60)</f>
        <v>0</v>
      </c>
      <c r="BP54" s="17">
        <f>([55]SUMMARY!$G60)</f>
        <v>0</v>
      </c>
      <c r="BQ54" s="17">
        <f>([56]SUMMARY!$G60)</f>
        <v>0</v>
      </c>
      <c r="BR54" s="17">
        <f>([57]SUMMARY!$G60)</f>
        <v>0</v>
      </c>
      <c r="BS54" s="17">
        <f>([58]SUMMARY!$F22)</f>
        <v>0</v>
      </c>
      <c r="BT54" s="17">
        <f>([59]SUMMARY!$F22)</f>
        <v>0</v>
      </c>
      <c r="BU54" s="17">
        <f>([60]SUMMARY!$G60)</f>
        <v>14919762</v>
      </c>
      <c r="BV54" s="17">
        <f>([61]SUMMARY!$F22)</f>
        <v>0</v>
      </c>
      <c r="BW54" s="17">
        <f>([62]SUMMARY!$G60)</f>
        <v>0</v>
      </c>
      <c r="BX54" s="17">
        <f>([63]SUMMARY!$G60)</f>
        <v>0</v>
      </c>
      <c r="BY54" s="17">
        <f>([64]SUMMARY!$G60)</f>
        <v>0</v>
      </c>
      <c r="BZ54" s="17">
        <f>([65]SUMMARY!$G60)</f>
        <v>0</v>
      </c>
      <c r="CA54" s="17">
        <f>([66]SUMMARY!$G60)</f>
        <v>0</v>
      </c>
      <c r="CB54" s="17">
        <f>([67]SUMMARY!$G60)</f>
        <v>0</v>
      </c>
      <c r="CC54" s="17">
        <f>([68]SUMMARY!$G60)</f>
        <v>0</v>
      </c>
      <c r="CD54" s="17">
        <f>([69]SUMMARY!$G60)</f>
        <v>0</v>
      </c>
      <c r="CE54" s="17">
        <f>([70]SUMMARY!$G60)</f>
        <v>0</v>
      </c>
      <c r="CF54" s="17">
        <f>([71]SUMMARY!$G60)</f>
        <v>0</v>
      </c>
      <c r="CG54" s="17">
        <f>([72]SUMMARY!$G60)</f>
        <v>0</v>
      </c>
      <c r="CH54" s="17">
        <f>([73]SUMMARY!$G60)</f>
        <v>0</v>
      </c>
      <c r="CI54" s="17">
        <f>([74]SUMMARY!$G60)</f>
        <v>0</v>
      </c>
      <c r="CJ54" s="17">
        <f>([75]SUMMARY!$G60)</f>
        <v>0</v>
      </c>
      <c r="CK54" s="17">
        <f>([76]SUMMARY!$G60)</f>
        <v>0</v>
      </c>
      <c r="CL54" s="17">
        <f>([77]SUMMARY!$G60)</f>
        <v>0</v>
      </c>
      <c r="CM54" s="17">
        <f>([78]SUMMARY!$G60)</f>
        <v>0</v>
      </c>
      <c r="CN54" s="17">
        <f>([79]SUMMARY!$G60)</f>
        <v>0</v>
      </c>
      <c r="CO54" s="17">
        <f>([80]SUMMARY!$G60)</f>
        <v>0</v>
      </c>
      <c r="CP54" s="17">
        <f>([81]SUMMARY!$G60)</f>
        <v>0</v>
      </c>
      <c r="CQ54" s="17">
        <f>([82]SUMMARY!$G60)</f>
        <v>0</v>
      </c>
      <c r="CR54" s="17">
        <f>([83]SUMMARY!$G60)</f>
        <v>0</v>
      </c>
      <c r="CS54" s="17">
        <f>([84]SUMMARY!$G60)</f>
        <v>0</v>
      </c>
      <c r="CT54" s="17">
        <f>([85]SUMMARY!$F22)</f>
        <v>0</v>
      </c>
      <c r="CU54" s="17">
        <f>([86]SUMMARY!$G60)</f>
        <v>0</v>
      </c>
      <c r="CV54" s="17">
        <f>([87]SUMMARY!$G60)</f>
        <v>0</v>
      </c>
      <c r="CW54" s="17">
        <f>([88]SUMMARY!$G60)</f>
        <v>0</v>
      </c>
      <c r="CX54" s="17">
        <f>([89]SUMMARY!$G60)</f>
        <v>0</v>
      </c>
      <c r="CY54" s="17">
        <f>([90]SUMMARY!$G60)</f>
        <v>250000</v>
      </c>
      <c r="CZ54" s="17">
        <f>([91]SUMMARY!$G60)</f>
        <v>0</v>
      </c>
      <c r="DA54" s="17">
        <f>([92]SUMMARY!$G60)</f>
        <v>0</v>
      </c>
    </row>
    <row r="55" spans="1:105">
      <c r="A55" s="131">
        <v>1060207</v>
      </c>
      <c r="B55" s="131" t="s">
        <v>43</v>
      </c>
      <c r="C55" s="132">
        <v>1154995</v>
      </c>
      <c r="D55" s="21">
        <v>1374450</v>
      </c>
      <c r="E55" s="132">
        <f t="shared" si="72"/>
        <v>1365591</v>
      </c>
      <c r="F55" s="21">
        <f t="shared" si="73"/>
        <v>-8859</v>
      </c>
      <c r="G55" s="21">
        <f t="shared" si="74"/>
        <v>1437967.3230000001</v>
      </c>
      <c r="H55" s="21">
        <f t="shared" si="75"/>
        <v>1517055.5257650001</v>
      </c>
      <c r="I55" s="21">
        <f t="shared" si="76"/>
        <v>0</v>
      </c>
      <c r="J55" s="21">
        <f t="shared" si="77"/>
        <v>0</v>
      </c>
      <c r="K55" s="21">
        <f t="shared" si="78"/>
        <v>0</v>
      </c>
      <c r="L55" s="21">
        <f t="shared" si="79"/>
        <v>1365591</v>
      </c>
      <c r="M55" s="21">
        <f t="shared" si="80"/>
        <v>0</v>
      </c>
      <c r="N55" s="21">
        <f t="shared" si="81"/>
        <v>0</v>
      </c>
      <c r="O55" s="21">
        <f t="shared" si="82"/>
        <v>0</v>
      </c>
      <c r="P55" s="21">
        <f t="shared" si="83"/>
        <v>0</v>
      </c>
      <c r="Q55" s="17">
        <f>([4]SUMMARY!$G61)</f>
        <v>0</v>
      </c>
      <c r="R55" s="17">
        <f>([5]SUMMARY!$G61)</f>
        <v>0</v>
      </c>
      <c r="S55" s="17">
        <f>([6]SUMMARY!$G61)</f>
        <v>0</v>
      </c>
      <c r="T55" s="17">
        <f>([7]SUMMARY!$G61)</f>
        <v>0</v>
      </c>
      <c r="U55" s="17">
        <f>([8]SUMMARY!$G61)</f>
        <v>0</v>
      </c>
      <c r="V55" s="17">
        <f>([9]SUMMARY!$G61)</f>
        <v>0</v>
      </c>
      <c r="W55" s="17">
        <f>([10]SUMMARY!$G61)</f>
        <v>0</v>
      </c>
      <c r="X55" s="17">
        <f>([11]SUMMARY!$G61)</f>
        <v>0</v>
      </c>
      <c r="Y55" s="17">
        <f>([12]SUMMARY!$G61)</f>
        <v>0</v>
      </c>
      <c r="Z55" s="17">
        <f>([13]SUMMARY!$G61)</f>
        <v>0</v>
      </c>
      <c r="AA55" s="17">
        <f>([14]SUMMARY!$G61)</f>
        <v>0</v>
      </c>
      <c r="AB55" s="17">
        <f>([15]SUMMARY!$G61)</f>
        <v>0</v>
      </c>
      <c r="AC55" s="17">
        <f>([16]SUMMARY!$G61)</f>
        <v>0</v>
      </c>
      <c r="AD55" s="17">
        <f>([17]SUMMARY!$G61)</f>
        <v>0</v>
      </c>
      <c r="AE55" s="17">
        <f>([18]SUMMARY!$G61)</f>
        <v>0</v>
      </c>
      <c r="AF55" s="17">
        <f>([19]SUMMARY!$G61)</f>
        <v>0</v>
      </c>
      <c r="AG55" s="17">
        <f>([20]SUMMARY!$G61)</f>
        <v>0</v>
      </c>
      <c r="AH55" s="17">
        <f>([21]SUMMARY!$G61)</f>
        <v>0</v>
      </c>
      <c r="AI55" s="17">
        <f>([22]SUMMARY!$G61)</f>
        <v>0</v>
      </c>
      <c r="AJ55" s="17">
        <f>([23]SUMMARY!$G61)</f>
        <v>0</v>
      </c>
      <c r="AK55" s="17">
        <f>([24]SUMMARY!$G61)</f>
        <v>0</v>
      </c>
      <c r="AL55" s="17">
        <f>([25]SUMMARY!$G61)</f>
        <v>0</v>
      </c>
      <c r="AM55" s="17">
        <f>([26]SUMMARY!$G61)</f>
        <v>0</v>
      </c>
      <c r="AN55" s="17">
        <f>([27]SUMMARY!$G61)</f>
        <v>0</v>
      </c>
      <c r="AO55" s="17">
        <f>([28]SUMMARY!$G61)</f>
        <v>0</v>
      </c>
      <c r="AP55" s="17">
        <f>([29]SUMMARY!$F23)</f>
        <v>0</v>
      </c>
      <c r="AQ55" s="17">
        <f>([30]SUMMARY!$G61)</f>
        <v>0</v>
      </c>
      <c r="AR55" s="17">
        <f>([31]SUMMARY!$G61)</f>
        <v>0</v>
      </c>
      <c r="AS55" s="17">
        <f>([32]SUMMARY!$G61)</f>
        <v>0</v>
      </c>
      <c r="AT55" s="17">
        <f>([33]SUMMARY!$G61)</f>
        <v>0</v>
      </c>
      <c r="AU55" s="17">
        <f>([34]SUMMARY!$G61)</f>
        <v>0</v>
      </c>
      <c r="AV55" s="17">
        <f>([35]SUMMARY!$G61)</f>
        <v>0</v>
      </c>
      <c r="AW55" s="17">
        <f>([36]SUMMARY!$G61)</f>
        <v>0</v>
      </c>
      <c r="AX55" s="17">
        <f>([37]SUMMARY!$G61)</f>
        <v>0</v>
      </c>
      <c r="AY55" s="17">
        <f>([38]SUMMARY!$G61)</f>
        <v>0</v>
      </c>
      <c r="AZ55" s="17">
        <f>([39]SUMMARY!$G61)</f>
        <v>0</v>
      </c>
      <c r="BA55" s="17">
        <f>([40]SUMMARY!$G61)</f>
        <v>0</v>
      </c>
      <c r="BB55" s="17">
        <f>([41]SUMMARY!$F23)</f>
        <v>0</v>
      </c>
      <c r="BC55" s="17">
        <f>([42]SUMMARY!$G61)</f>
        <v>0</v>
      </c>
      <c r="BD55" s="17">
        <f>([43]SUMMARY!$G61)</f>
        <v>0</v>
      </c>
      <c r="BE55" s="17">
        <f>([44]SUMMARY!$G61)</f>
        <v>0</v>
      </c>
      <c r="BF55" s="17">
        <f>([45]SUMMARY!$G61)</f>
        <v>0</v>
      </c>
      <c r="BG55" s="17">
        <f>([46]SUMMARY!$G61)</f>
        <v>0</v>
      </c>
      <c r="BH55" s="17">
        <f>([47]SUMMARY!$F23)</f>
        <v>0</v>
      </c>
      <c r="BI55" s="17">
        <f>([48]SUMMARY!$F23)</f>
        <v>0</v>
      </c>
      <c r="BJ55" s="17">
        <f>([49]SUMMARY!$F23)</f>
        <v>0</v>
      </c>
      <c r="BK55" s="17">
        <f>([50]SUMMARY!$G61)</f>
        <v>1365591</v>
      </c>
      <c r="BL55" s="17">
        <f>([51]SUMMARY!$F23)</f>
        <v>0</v>
      </c>
      <c r="BM55" s="17">
        <f>([52]SUMMARY!$G61)</f>
        <v>0</v>
      </c>
      <c r="BN55" s="17">
        <f>([53]SUMMARY!$G61)</f>
        <v>0</v>
      </c>
      <c r="BO55" s="17">
        <f>([54]SUMMARY!$G61)</f>
        <v>0</v>
      </c>
      <c r="BP55" s="17">
        <f>([55]SUMMARY!$G61)</f>
        <v>0</v>
      </c>
      <c r="BQ55" s="17">
        <f>([56]SUMMARY!$G61)</f>
        <v>0</v>
      </c>
      <c r="BR55" s="17">
        <f>([57]SUMMARY!$G61)</f>
        <v>0</v>
      </c>
      <c r="BS55" s="17">
        <f>([58]SUMMARY!$F23)</f>
        <v>0</v>
      </c>
      <c r="BT55" s="17">
        <f>([59]SUMMARY!$F23)</f>
        <v>0</v>
      </c>
      <c r="BU55" s="17">
        <f>([60]SUMMARY!$G61)</f>
        <v>0</v>
      </c>
      <c r="BV55" s="17">
        <f>([61]SUMMARY!$F23)</f>
        <v>0</v>
      </c>
      <c r="BW55" s="17">
        <f>([62]SUMMARY!$G61)</f>
        <v>0</v>
      </c>
      <c r="BX55" s="17">
        <f>([63]SUMMARY!$G61)</f>
        <v>0</v>
      </c>
      <c r="BY55" s="17">
        <f>([64]SUMMARY!$G61)</f>
        <v>0</v>
      </c>
      <c r="BZ55" s="17">
        <f>([65]SUMMARY!$G61)</f>
        <v>0</v>
      </c>
      <c r="CA55" s="17">
        <f>([66]SUMMARY!$G61)</f>
        <v>0</v>
      </c>
      <c r="CB55" s="17">
        <f>([67]SUMMARY!$G61)</f>
        <v>0</v>
      </c>
      <c r="CC55" s="17">
        <f>([68]SUMMARY!$G61)</f>
        <v>0</v>
      </c>
      <c r="CD55" s="17">
        <f>([69]SUMMARY!$G61)</f>
        <v>0</v>
      </c>
      <c r="CE55" s="17">
        <f>([70]SUMMARY!$G61)</f>
        <v>0</v>
      </c>
      <c r="CF55" s="17">
        <f>([71]SUMMARY!$G61)</f>
        <v>0</v>
      </c>
      <c r="CG55" s="17">
        <f>([72]SUMMARY!$G61)</f>
        <v>0</v>
      </c>
      <c r="CH55" s="17">
        <f>([73]SUMMARY!$G61)</f>
        <v>0</v>
      </c>
      <c r="CI55" s="17">
        <f>([74]SUMMARY!$G61)</f>
        <v>0</v>
      </c>
      <c r="CJ55" s="17">
        <f>([75]SUMMARY!$G61)</f>
        <v>0</v>
      </c>
      <c r="CK55" s="17">
        <f>([76]SUMMARY!$G61)</f>
        <v>0</v>
      </c>
      <c r="CL55" s="17">
        <f>([77]SUMMARY!$G61)</f>
        <v>0</v>
      </c>
      <c r="CM55" s="17">
        <f>([78]SUMMARY!$G61)</f>
        <v>0</v>
      </c>
      <c r="CN55" s="17">
        <f>([79]SUMMARY!$G61)</f>
        <v>0</v>
      </c>
      <c r="CO55" s="17">
        <f>([80]SUMMARY!$G61)</f>
        <v>0</v>
      </c>
      <c r="CP55" s="17">
        <f>([81]SUMMARY!$G61)</f>
        <v>0</v>
      </c>
      <c r="CQ55" s="17">
        <f>([82]SUMMARY!$G61)</f>
        <v>0</v>
      </c>
      <c r="CR55" s="17">
        <f>([83]SUMMARY!$G61)</f>
        <v>0</v>
      </c>
      <c r="CS55" s="17">
        <f>([84]SUMMARY!$G61)</f>
        <v>0</v>
      </c>
      <c r="CT55" s="17">
        <f>([85]SUMMARY!$F23)</f>
        <v>0</v>
      </c>
      <c r="CU55" s="17">
        <f>([86]SUMMARY!$G61)</f>
        <v>0</v>
      </c>
      <c r="CV55" s="17">
        <f>([87]SUMMARY!$G61)</f>
        <v>0</v>
      </c>
      <c r="CW55" s="17">
        <f>([88]SUMMARY!$G61)</f>
        <v>0</v>
      </c>
      <c r="CX55" s="17">
        <f>([89]SUMMARY!$G61)</f>
        <v>0</v>
      </c>
      <c r="CY55" s="17">
        <f>([90]SUMMARY!$G61)</f>
        <v>0</v>
      </c>
      <c r="CZ55" s="17">
        <f>([91]SUMMARY!$G61)</f>
        <v>0</v>
      </c>
      <c r="DA55" s="17">
        <f>([92]SUMMARY!$G61)</f>
        <v>0</v>
      </c>
    </row>
    <row r="56" spans="1:105">
      <c r="A56" s="131">
        <v>1060208</v>
      </c>
      <c r="B56" s="131" t="s">
        <v>44</v>
      </c>
      <c r="C56" s="132">
        <v>800334</v>
      </c>
      <c r="D56" s="21">
        <v>738369.99600000004</v>
      </c>
      <c r="E56" s="132">
        <f t="shared" si="72"/>
        <v>653782</v>
      </c>
      <c r="F56" s="21">
        <f t="shared" si="73"/>
        <v>-84587.996000000043</v>
      </c>
      <c r="G56" s="21">
        <f t="shared" si="74"/>
        <v>688432.446</v>
      </c>
      <c r="H56" s="21">
        <f t="shared" si="75"/>
        <v>726296.23052999994</v>
      </c>
      <c r="I56" s="21">
        <f t="shared" si="76"/>
        <v>242115</v>
      </c>
      <c r="J56" s="21">
        <f t="shared" si="77"/>
        <v>105884</v>
      </c>
      <c r="K56" s="21">
        <f t="shared" si="78"/>
        <v>41300</v>
      </c>
      <c r="L56" s="21">
        <f t="shared" si="79"/>
        <v>71201</v>
      </c>
      <c r="M56" s="21">
        <f t="shared" si="80"/>
        <v>67000</v>
      </c>
      <c r="N56" s="21">
        <f t="shared" si="81"/>
        <v>49900</v>
      </c>
      <c r="O56" s="21">
        <f t="shared" si="82"/>
        <v>59189</v>
      </c>
      <c r="P56" s="21">
        <f t="shared" si="83"/>
        <v>17193</v>
      </c>
      <c r="Q56" s="17">
        <f>([4]SUMMARY!$G62)</f>
        <v>120699</v>
      </c>
      <c r="R56" s="17">
        <f>([5]SUMMARY!$G62)</f>
        <v>38530</v>
      </c>
      <c r="S56" s="17">
        <f>([6]SUMMARY!$G62)</f>
        <v>0</v>
      </c>
      <c r="T56" s="17">
        <f>([7]SUMMARY!$G62)</f>
        <v>8737</v>
      </c>
      <c r="U56" s="17">
        <f>([8]SUMMARY!$G62)</f>
        <v>5250</v>
      </c>
      <c r="V56" s="17">
        <f>([9]SUMMARY!$G62)</f>
        <v>8100</v>
      </c>
      <c r="W56" s="17">
        <f>([10]SUMMARY!$G62)</f>
        <v>9999</v>
      </c>
      <c r="X56" s="17">
        <f>([11]SUMMARY!$G62)</f>
        <v>8500</v>
      </c>
      <c r="Y56" s="17">
        <f>([12]SUMMARY!$G62)</f>
        <v>8500</v>
      </c>
      <c r="Z56" s="17">
        <f>([13]SUMMARY!$G62)</f>
        <v>8000</v>
      </c>
      <c r="AA56" s="17">
        <f>([14]SUMMARY!$G62)</f>
        <v>15000</v>
      </c>
      <c r="AB56" s="17">
        <f>([15]SUMMARY!$G62)</f>
        <v>0</v>
      </c>
      <c r="AC56" s="17">
        <f>([16]SUMMARY!$G62)</f>
        <v>10800</v>
      </c>
      <c r="AD56" s="17">
        <f>([17]SUMMARY!$G62)</f>
        <v>0</v>
      </c>
      <c r="AE56" s="17">
        <f>([18]SUMMARY!$G62)</f>
        <v>49963</v>
      </c>
      <c r="AF56" s="17">
        <f>([19]SUMMARY!$G62)</f>
        <v>34421</v>
      </c>
      <c r="AG56" s="17">
        <f>([20]SUMMARY!$G62)</f>
        <v>6790</v>
      </c>
      <c r="AH56" s="17">
        <f>([21]SUMMARY!$G62)</f>
        <v>5710</v>
      </c>
      <c r="AI56" s="17">
        <f>([22]SUMMARY!$G62)</f>
        <v>3000</v>
      </c>
      <c r="AJ56" s="17">
        <f>([23]SUMMARY!$G62)</f>
        <v>6000</v>
      </c>
      <c r="AK56" s="17">
        <f>([24]SUMMARY!$G62)</f>
        <v>8900</v>
      </c>
      <c r="AL56" s="17">
        <f>([25]SUMMARY!$G62)</f>
        <v>15400</v>
      </c>
      <c r="AM56" s="17">
        <f>([26]SUMMARY!$G62)</f>
        <v>17000</v>
      </c>
      <c r="AN56" s="17">
        <f>([27]SUMMARY!$G62)</f>
        <v>11150</v>
      </c>
      <c r="AO56" s="17">
        <f>([28]SUMMARY!$G62)</f>
        <v>0</v>
      </c>
      <c r="AP56" s="17">
        <f>([29]SUMMARY!$F24)</f>
        <v>0</v>
      </c>
      <c r="AQ56" s="17">
        <f>([30]SUMMARY!$G62)</f>
        <v>0</v>
      </c>
      <c r="AR56" s="17">
        <f>([31]SUMMARY!$G62)</f>
        <v>0</v>
      </c>
      <c r="AS56" s="17">
        <f>([32]SUMMARY!$G62)</f>
        <v>5000</v>
      </c>
      <c r="AT56" s="17">
        <f>([33]SUMMARY!$G62)</f>
        <v>5000</v>
      </c>
      <c r="AU56" s="17">
        <f>([34]SUMMARY!$G62)</f>
        <v>0</v>
      </c>
      <c r="AV56" s="17">
        <f>([35]SUMMARY!$G62)</f>
        <v>0</v>
      </c>
      <c r="AW56" s="17">
        <f>([36]SUMMARY!$G62)</f>
        <v>0</v>
      </c>
      <c r="AX56" s="17">
        <f>([37]SUMMARY!$G62)</f>
        <v>0</v>
      </c>
      <c r="AY56" s="17">
        <f>([38]SUMMARY!$G62)</f>
        <v>12000</v>
      </c>
      <c r="AZ56" s="17">
        <f>([39]SUMMARY!$G62)</f>
        <v>0</v>
      </c>
      <c r="BA56" s="17">
        <f>([40]SUMMARY!$G62)</f>
        <v>0</v>
      </c>
      <c r="BB56" s="17">
        <f>([41]SUMMARY!$F24)</f>
        <v>0</v>
      </c>
      <c r="BC56" s="17">
        <f>([42]SUMMARY!$G62)</f>
        <v>0</v>
      </c>
      <c r="BD56" s="17">
        <f>([43]SUMMARY!$G62)</f>
        <v>11000</v>
      </c>
      <c r="BE56" s="17">
        <f>([44]SUMMARY!$G62)</f>
        <v>0</v>
      </c>
      <c r="BF56" s="17">
        <f>([45]SUMMARY!$G62)</f>
        <v>0</v>
      </c>
      <c r="BG56" s="17">
        <f>([46]SUMMARY!$G62)</f>
        <v>0</v>
      </c>
      <c r="BH56" s="17">
        <f>([47]SUMMARY!$F24)</f>
        <v>7050</v>
      </c>
      <c r="BI56" s="17">
        <f>([48]SUMMARY!$F24)</f>
        <v>0</v>
      </c>
      <c r="BJ56" s="17">
        <f>([49]SUMMARY!$F24)</f>
        <v>0</v>
      </c>
      <c r="BK56" s="17">
        <f>([50]SUMMARY!$G62)</f>
        <v>20001</v>
      </c>
      <c r="BL56" s="17">
        <f>([51]SUMMARY!$F24)</f>
        <v>0</v>
      </c>
      <c r="BM56" s="17">
        <f>([52]SUMMARY!$G62)</f>
        <v>4000</v>
      </c>
      <c r="BN56" s="17">
        <f>([53]SUMMARY!$G62)</f>
        <v>0</v>
      </c>
      <c r="BO56" s="17">
        <f>([54]SUMMARY!$G62)</f>
        <v>10000</v>
      </c>
      <c r="BP56" s="17">
        <f>([55]SUMMARY!$G62)</f>
        <v>5000</v>
      </c>
      <c r="BQ56" s="17">
        <f>([56]SUMMARY!$G62)</f>
        <v>10000</v>
      </c>
      <c r="BR56" s="17">
        <f>([57]SUMMARY!$G62)</f>
        <v>0</v>
      </c>
      <c r="BS56" s="17">
        <f>([58]SUMMARY!$F24)</f>
        <v>0</v>
      </c>
      <c r="BT56" s="17">
        <f>([59]SUMMARY!$F24)</f>
        <v>5000</v>
      </c>
      <c r="BU56" s="17">
        <f>([60]SUMMARY!$G62)</f>
        <v>0</v>
      </c>
      <c r="BV56" s="17">
        <f>([61]SUMMARY!$F24)</f>
        <v>23000</v>
      </c>
      <c r="BW56" s="17">
        <f>([62]SUMMARY!$G62)</f>
        <v>0</v>
      </c>
      <c r="BX56" s="17">
        <f>([63]SUMMARY!$G62)</f>
        <v>10000</v>
      </c>
      <c r="BY56" s="17">
        <f>([64]SUMMARY!$G62)</f>
        <v>0</v>
      </c>
      <c r="BZ56" s="17">
        <f>([65]SUMMARY!$G62)</f>
        <v>0</v>
      </c>
      <c r="CA56" s="17">
        <f>([66]SUMMARY!$G62)</f>
        <v>0</v>
      </c>
      <c r="CB56" s="17">
        <f>([67]SUMMARY!$G62)</f>
        <v>6000</v>
      </c>
      <c r="CC56" s="17">
        <f>([68]SUMMARY!$G62)</f>
        <v>3900</v>
      </c>
      <c r="CD56" s="17">
        <f>([69]SUMMARY!$G62)</f>
        <v>0</v>
      </c>
      <c r="CE56" s="17">
        <f>([70]SUMMARY!$G62)</f>
        <v>10000</v>
      </c>
      <c r="CF56" s="17">
        <f>([71]SUMMARY!$G62)</f>
        <v>10000</v>
      </c>
      <c r="CG56" s="17">
        <f>([72]SUMMARY!$G62)</f>
        <v>10000</v>
      </c>
      <c r="CH56" s="17">
        <f>([73]SUMMARY!$G62)</f>
        <v>10000</v>
      </c>
      <c r="CI56" s="17">
        <f>([74]SUMMARY!$G62)</f>
        <v>7975</v>
      </c>
      <c r="CJ56" s="17">
        <f>([75]SUMMARY!$G62)</f>
        <v>0</v>
      </c>
      <c r="CK56" s="17">
        <f>([76]SUMMARY!$G62)</f>
        <v>0</v>
      </c>
      <c r="CL56" s="17">
        <f>([77]SUMMARY!$G62)</f>
        <v>0</v>
      </c>
      <c r="CM56" s="17">
        <f>([78]SUMMARY!$G62)</f>
        <v>20161</v>
      </c>
      <c r="CN56" s="17">
        <f>([79]SUMMARY!$G62)</f>
        <v>0</v>
      </c>
      <c r="CO56" s="17">
        <f>([80]SUMMARY!$G62)</f>
        <v>0</v>
      </c>
      <c r="CP56" s="17">
        <f>([81]SUMMARY!$G62)</f>
        <v>11053</v>
      </c>
      <c r="CQ56" s="17">
        <f>([82]SUMMARY!$G62)</f>
        <v>20000</v>
      </c>
      <c r="CR56" s="17">
        <f>([83]SUMMARY!$G62)</f>
        <v>0</v>
      </c>
      <c r="CS56" s="17">
        <f>([84]SUMMARY!$G62)</f>
        <v>10000</v>
      </c>
      <c r="CT56" s="17">
        <f>([85]SUMMARY!$F24)</f>
        <v>0</v>
      </c>
      <c r="CU56" s="17">
        <f>([86]SUMMARY!$G62)</f>
        <v>2193</v>
      </c>
      <c r="CV56" s="17">
        <f>([87]SUMMARY!$G62)</f>
        <v>5000</v>
      </c>
      <c r="CW56" s="17">
        <f>([88]SUMMARY!$G62)</f>
        <v>0</v>
      </c>
      <c r="CX56" s="17">
        <f>([89]SUMMARY!$G62)</f>
        <v>0</v>
      </c>
      <c r="CY56" s="17">
        <f>([90]SUMMARY!$G62)</f>
        <v>0</v>
      </c>
      <c r="CZ56" s="17">
        <f>([91]SUMMARY!$G62)</f>
        <v>0</v>
      </c>
      <c r="DA56" s="17">
        <f>([92]SUMMARY!$G62)</f>
        <v>0</v>
      </c>
    </row>
    <row r="57" spans="1:105">
      <c r="A57" s="131">
        <v>1060209</v>
      </c>
      <c r="B57" s="131" t="s">
        <v>45</v>
      </c>
      <c r="C57" s="132">
        <v>3490698</v>
      </c>
      <c r="D57" s="21">
        <v>1768522</v>
      </c>
      <c r="E57" s="132">
        <f t="shared" si="72"/>
        <v>1974775</v>
      </c>
      <c r="F57" s="21">
        <f t="shared" si="73"/>
        <v>206253</v>
      </c>
      <c r="G57" s="21">
        <f t="shared" si="74"/>
        <v>2079438.075</v>
      </c>
      <c r="H57" s="21">
        <f t="shared" si="75"/>
        <v>2193807.169125</v>
      </c>
      <c r="I57" s="21">
        <f t="shared" si="76"/>
        <v>0</v>
      </c>
      <c r="J57" s="21">
        <f t="shared" si="77"/>
        <v>126000</v>
      </c>
      <c r="K57" s="21">
        <f t="shared" si="78"/>
        <v>0</v>
      </c>
      <c r="L57" s="21">
        <f t="shared" si="79"/>
        <v>996775</v>
      </c>
      <c r="M57" s="21">
        <f t="shared" si="80"/>
        <v>280000</v>
      </c>
      <c r="N57" s="21">
        <f t="shared" si="81"/>
        <v>0</v>
      </c>
      <c r="O57" s="21">
        <f t="shared" si="82"/>
        <v>572000</v>
      </c>
      <c r="P57" s="21">
        <f t="shared" si="83"/>
        <v>0</v>
      </c>
      <c r="Q57" s="17">
        <f>([4]SUMMARY!$G63)</f>
        <v>0</v>
      </c>
      <c r="R57" s="17">
        <f>([5]SUMMARY!$G63)</f>
        <v>0</v>
      </c>
      <c r="S57" s="17">
        <f>([6]SUMMARY!$G63)</f>
        <v>0</v>
      </c>
      <c r="T57" s="17">
        <f>([7]SUMMARY!$G63)</f>
        <v>0</v>
      </c>
      <c r="U57" s="17">
        <f>([8]SUMMARY!$G63)</f>
        <v>0</v>
      </c>
      <c r="V57" s="17">
        <f>([9]SUMMARY!$G63)</f>
        <v>0</v>
      </c>
      <c r="W57" s="17">
        <f>([10]SUMMARY!$G63)</f>
        <v>0</v>
      </c>
      <c r="X57" s="17">
        <f>([11]SUMMARY!$G63)</f>
        <v>0</v>
      </c>
      <c r="Y57" s="17">
        <f>([12]SUMMARY!$G63)</f>
        <v>0</v>
      </c>
      <c r="Z57" s="17">
        <f>([13]SUMMARY!$G63)</f>
        <v>0</v>
      </c>
      <c r="AA57" s="17">
        <f>([14]SUMMARY!$G63)</f>
        <v>0</v>
      </c>
      <c r="AB57" s="17">
        <f>([15]SUMMARY!$G63)</f>
        <v>0</v>
      </c>
      <c r="AC57" s="17">
        <f>([16]SUMMARY!$G63)</f>
        <v>0</v>
      </c>
      <c r="AD57" s="17">
        <f>([17]SUMMARY!$G63)</f>
        <v>0</v>
      </c>
      <c r="AE57" s="17">
        <f>([18]SUMMARY!$G63)</f>
        <v>96000</v>
      </c>
      <c r="AF57" s="17">
        <f>([19]SUMMARY!$G63)</f>
        <v>0</v>
      </c>
      <c r="AG57" s="17">
        <f>([20]SUMMARY!$G63)</f>
        <v>0</v>
      </c>
      <c r="AH57" s="17">
        <f>([21]SUMMARY!$G63)</f>
        <v>0</v>
      </c>
      <c r="AI57" s="17">
        <f>([22]SUMMARY!$G63)</f>
        <v>0</v>
      </c>
      <c r="AJ57" s="17">
        <f>([23]SUMMARY!$G63)</f>
        <v>30000</v>
      </c>
      <c r="AK57" s="17">
        <f>([24]SUMMARY!$G63)</f>
        <v>0</v>
      </c>
      <c r="AL57" s="17">
        <f>([25]SUMMARY!$G63)</f>
        <v>0</v>
      </c>
      <c r="AM57" s="17">
        <f>([26]SUMMARY!$G63)</f>
        <v>0</v>
      </c>
      <c r="AN57" s="17">
        <f>([27]SUMMARY!$G63)</f>
        <v>496775</v>
      </c>
      <c r="AO57" s="17">
        <f>([28]SUMMARY!$G63)</f>
        <v>0</v>
      </c>
      <c r="AP57" s="17">
        <f>([29]SUMMARY!$F25)</f>
        <v>0</v>
      </c>
      <c r="AQ57" s="17">
        <f>([30]SUMMARY!$G63)</f>
        <v>0</v>
      </c>
      <c r="AR57" s="17">
        <f>([31]SUMMARY!$G63)</f>
        <v>0</v>
      </c>
      <c r="AS57" s="17">
        <f>([32]SUMMARY!$G63)</f>
        <v>0</v>
      </c>
      <c r="AT57" s="17">
        <f>([33]SUMMARY!$G63)</f>
        <v>0</v>
      </c>
      <c r="AU57" s="17">
        <f>([34]SUMMARY!$G63)</f>
        <v>0</v>
      </c>
      <c r="AV57" s="17">
        <f>([35]SUMMARY!$G63)</f>
        <v>0</v>
      </c>
      <c r="AW57" s="17">
        <f>([36]SUMMARY!$G63)</f>
        <v>0</v>
      </c>
      <c r="AX57" s="17">
        <f>([37]SUMMARY!$G63)</f>
        <v>0</v>
      </c>
      <c r="AY57" s="17">
        <f>([38]SUMMARY!$G63)</f>
        <v>0</v>
      </c>
      <c r="AZ57" s="17">
        <f>([39]SUMMARY!$G63)</f>
        <v>0</v>
      </c>
      <c r="BA57" s="17">
        <f>([40]SUMMARY!$G63)</f>
        <v>0</v>
      </c>
      <c r="BB57" s="17">
        <f>([41]SUMMARY!$F25)</f>
        <v>0</v>
      </c>
      <c r="BC57" s="17">
        <f>([42]SUMMARY!$G63)</f>
        <v>0</v>
      </c>
      <c r="BD57" s="17">
        <f>([43]SUMMARY!$G63)</f>
        <v>0</v>
      </c>
      <c r="BE57" s="17">
        <f>([44]SUMMARY!$G63)</f>
        <v>0</v>
      </c>
      <c r="BF57" s="17">
        <f>([45]SUMMARY!$G63)</f>
        <v>0</v>
      </c>
      <c r="BG57" s="17">
        <f>([46]SUMMARY!$G63)</f>
        <v>0</v>
      </c>
      <c r="BH57" s="17">
        <f>([47]SUMMARY!$F25)</f>
        <v>0</v>
      </c>
      <c r="BI57" s="17">
        <f>([48]SUMMARY!$F25)</f>
        <v>0</v>
      </c>
      <c r="BJ57" s="17">
        <f>([49]SUMMARY!$F25)</f>
        <v>0</v>
      </c>
      <c r="BK57" s="17">
        <f>([50]SUMMARY!$G63)</f>
        <v>500000</v>
      </c>
      <c r="BL57" s="17">
        <f>([51]SUMMARY!$F25)</f>
        <v>0</v>
      </c>
      <c r="BM57" s="17">
        <f>([52]SUMMARY!$G63)</f>
        <v>0</v>
      </c>
      <c r="BN57" s="17">
        <f>([53]SUMMARY!$G63)</f>
        <v>0</v>
      </c>
      <c r="BO57" s="17">
        <f>([54]SUMMARY!$G63)</f>
        <v>0</v>
      </c>
      <c r="BP57" s="17">
        <f>([55]SUMMARY!$G63)</f>
        <v>0</v>
      </c>
      <c r="BQ57" s="17">
        <f>([56]SUMMARY!$G63)</f>
        <v>0</v>
      </c>
      <c r="BR57" s="17">
        <f>([57]SUMMARY!$G63)</f>
        <v>0</v>
      </c>
      <c r="BS57" s="17">
        <f>([58]SUMMARY!$F25)</f>
        <v>0</v>
      </c>
      <c r="BT57" s="17">
        <f>([59]SUMMARY!$F25)</f>
        <v>100000</v>
      </c>
      <c r="BU57" s="17">
        <f>([60]SUMMARY!$G63)</f>
        <v>0</v>
      </c>
      <c r="BV57" s="17">
        <f>([61]SUMMARY!$F25)</f>
        <v>180000</v>
      </c>
      <c r="BW57" s="17">
        <f>([62]SUMMARY!$G63)</f>
        <v>0</v>
      </c>
      <c r="BX57" s="17">
        <f>([63]SUMMARY!$G63)</f>
        <v>0</v>
      </c>
      <c r="BY57" s="17">
        <f>([64]SUMMARY!$G63)</f>
        <v>0</v>
      </c>
      <c r="BZ57" s="17">
        <f>([65]SUMMARY!$G63)</f>
        <v>0</v>
      </c>
      <c r="CA57" s="17">
        <f>([66]SUMMARY!$G63)</f>
        <v>0</v>
      </c>
      <c r="CB57" s="17">
        <f>([67]SUMMARY!$G63)</f>
        <v>0</v>
      </c>
      <c r="CC57" s="17">
        <f>([68]SUMMARY!$G63)</f>
        <v>0</v>
      </c>
      <c r="CD57" s="17">
        <f>([69]SUMMARY!$G63)</f>
        <v>0</v>
      </c>
      <c r="CE57" s="17">
        <f>([70]SUMMARY!$G63)</f>
        <v>0</v>
      </c>
      <c r="CF57" s="17">
        <f>([71]SUMMARY!$G63)</f>
        <v>0</v>
      </c>
      <c r="CG57" s="17">
        <f>([72]SUMMARY!$G63)</f>
        <v>0</v>
      </c>
      <c r="CH57" s="17">
        <f>([73]SUMMARY!$G63)</f>
        <v>0</v>
      </c>
      <c r="CI57" s="17">
        <f>([74]SUMMARY!$G63)</f>
        <v>0</v>
      </c>
      <c r="CJ57" s="17">
        <f>([75]SUMMARY!$G63)</f>
        <v>112000</v>
      </c>
      <c r="CK57" s="17">
        <f>([76]SUMMARY!$G63)</f>
        <v>0</v>
      </c>
      <c r="CL57" s="17">
        <f>([77]SUMMARY!$G63)</f>
        <v>360000</v>
      </c>
      <c r="CM57" s="17">
        <f>([78]SUMMARY!$G63)</f>
        <v>0</v>
      </c>
      <c r="CN57" s="17">
        <f>([79]SUMMARY!$G63)</f>
        <v>0</v>
      </c>
      <c r="CO57" s="17">
        <f>([80]SUMMARY!$G63)</f>
        <v>0</v>
      </c>
      <c r="CP57" s="17">
        <f>([81]SUMMARY!$G63)</f>
        <v>0</v>
      </c>
      <c r="CQ57" s="17">
        <f>([82]SUMMARY!$G63)</f>
        <v>100000</v>
      </c>
      <c r="CR57" s="17">
        <f>([83]SUMMARY!$G63)</f>
        <v>0</v>
      </c>
      <c r="CS57" s="17">
        <f>([84]SUMMARY!$G63)</f>
        <v>0</v>
      </c>
      <c r="CT57" s="17">
        <f>([85]SUMMARY!$F25)</f>
        <v>0</v>
      </c>
      <c r="CU57" s="17">
        <f>([86]SUMMARY!$G63)</f>
        <v>0</v>
      </c>
      <c r="CV57" s="17">
        <f>([87]SUMMARY!$G63)</f>
        <v>0</v>
      </c>
      <c r="CW57" s="17">
        <f>([88]SUMMARY!$G63)</f>
        <v>0</v>
      </c>
      <c r="CX57" s="17">
        <f>([89]SUMMARY!$G63)</f>
        <v>0</v>
      </c>
      <c r="CY57" s="17">
        <f>([90]SUMMARY!$G63)</f>
        <v>0</v>
      </c>
      <c r="CZ57" s="17">
        <f>([91]SUMMARY!$G63)</f>
        <v>0</v>
      </c>
      <c r="DA57" s="17">
        <f>([92]SUMMARY!$G63)</f>
        <v>0</v>
      </c>
    </row>
    <row r="58" spans="1:105" s="2" customFormat="1">
      <c r="A58" s="131">
        <v>1060210</v>
      </c>
      <c r="B58" s="131" t="s">
        <v>46</v>
      </c>
      <c r="C58" s="132">
        <v>7285239</v>
      </c>
      <c r="D58" s="132">
        <v>5248562</v>
      </c>
      <c r="E58" s="132">
        <f t="shared" si="72"/>
        <v>7622759</v>
      </c>
      <c r="F58" s="132">
        <f t="shared" si="73"/>
        <v>2374197</v>
      </c>
      <c r="G58" s="132">
        <f t="shared" si="74"/>
        <v>8026765.227</v>
      </c>
      <c r="H58" s="132">
        <f t="shared" si="75"/>
        <v>8468237.3144850004</v>
      </c>
      <c r="I58" s="132">
        <f t="shared" si="76"/>
        <v>5831472</v>
      </c>
      <c r="J58" s="132">
        <f t="shared" si="77"/>
        <v>296918</v>
      </c>
      <c r="K58" s="132">
        <f t="shared" si="78"/>
        <v>54000</v>
      </c>
      <c r="L58" s="132">
        <f t="shared" si="79"/>
        <v>395976</v>
      </c>
      <c r="M58" s="132">
        <f t="shared" si="80"/>
        <v>132002</v>
      </c>
      <c r="N58" s="132">
        <f t="shared" si="81"/>
        <v>830309</v>
      </c>
      <c r="O58" s="132">
        <f t="shared" si="82"/>
        <v>30000</v>
      </c>
      <c r="P58" s="132">
        <f t="shared" si="83"/>
        <v>52082</v>
      </c>
      <c r="Q58" s="280">
        <f>([4]SUMMARY!$G64)</f>
        <v>4659393</v>
      </c>
      <c r="R58" s="280">
        <f>([5]SUMMARY!$G64)</f>
        <v>81354</v>
      </c>
      <c r="S58" s="280">
        <f>([6]SUMMARY!$G64)</f>
        <v>524704</v>
      </c>
      <c r="T58" s="280">
        <f>([7]SUMMARY!$G64)</f>
        <v>0</v>
      </c>
      <c r="U58" s="280">
        <f>([8]SUMMARY!$G64)</f>
        <v>0</v>
      </c>
      <c r="V58" s="280">
        <f>([9]SUMMARY!$G64)</f>
        <v>0</v>
      </c>
      <c r="W58" s="280">
        <f>([10]SUMMARY!$G64)</f>
        <v>0</v>
      </c>
      <c r="X58" s="280">
        <f>([11]SUMMARY!$G64)</f>
        <v>0</v>
      </c>
      <c r="Y58" s="280">
        <f>([12]SUMMARY!$G64)</f>
        <v>0</v>
      </c>
      <c r="Z58" s="280">
        <f>([13]SUMMARY!$G64)</f>
        <v>0</v>
      </c>
      <c r="AA58" s="280">
        <f>([14]SUMMARY!$G64)</f>
        <v>0</v>
      </c>
      <c r="AB58" s="280">
        <f>([15]SUMMARY!$G64)</f>
        <v>0</v>
      </c>
      <c r="AC58" s="280">
        <f>([16]SUMMARY!$G64)</f>
        <v>66499</v>
      </c>
      <c r="AD58" s="280">
        <f>([17]SUMMARY!$G64)</f>
        <v>499522</v>
      </c>
      <c r="AE58" s="280">
        <f>([18]SUMMARY!$G64)</f>
        <v>24000</v>
      </c>
      <c r="AF58" s="280">
        <f>([19]SUMMARY!$G64)</f>
        <v>0</v>
      </c>
      <c r="AG58" s="280">
        <f>([20]SUMMARY!$G64)</f>
        <v>244882</v>
      </c>
      <c r="AH58" s="280">
        <f>([21]SUMMARY!$G64)</f>
        <v>5000</v>
      </c>
      <c r="AI58" s="280">
        <f>([22]SUMMARY!$G64)</f>
        <v>3000</v>
      </c>
      <c r="AJ58" s="280">
        <f>([23]SUMMARY!$G64)</f>
        <v>20036</v>
      </c>
      <c r="AK58" s="280">
        <f>([24]SUMMARY!$G64)</f>
        <v>30000</v>
      </c>
      <c r="AL58" s="280">
        <f>([25]SUMMARY!$G64)</f>
        <v>0</v>
      </c>
      <c r="AM58" s="280">
        <f>([26]SUMMARY!$G64)</f>
        <v>24000</v>
      </c>
      <c r="AN58" s="280">
        <f>([27]SUMMARY!$G64)</f>
        <v>216276</v>
      </c>
      <c r="AO58" s="280">
        <f>([28]SUMMARY!$G64)</f>
        <v>150000</v>
      </c>
      <c r="AP58" s="280">
        <f>([29]SUMMARY!$F26)</f>
        <v>0</v>
      </c>
      <c r="AQ58" s="280">
        <f>([30]SUMMARY!$G64)</f>
        <v>0</v>
      </c>
      <c r="AR58" s="280">
        <f>([31]SUMMARY!$G64)</f>
        <v>0</v>
      </c>
      <c r="AS58" s="280">
        <f>([32]SUMMARY!$G64)</f>
        <v>0</v>
      </c>
      <c r="AT58" s="280">
        <f>([33]SUMMARY!$G64)</f>
        <v>0</v>
      </c>
      <c r="AU58" s="280">
        <f>([34]SUMMARY!$G64)</f>
        <v>0</v>
      </c>
      <c r="AV58" s="280">
        <f>([35]SUMMARY!$G64)</f>
        <v>0</v>
      </c>
      <c r="AW58" s="280">
        <f>([36]SUMMARY!$G64)</f>
        <v>0</v>
      </c>
      <c r="AX58" s="280">
        <f>([37]SUMMARY!$G64)</f>
        <v>0</v>
      </c>
      <c r="AY58" s="280">
        <f>([38]SUMMARY!$G64)</f>
        <v>0</v>
      </c>
      <c r="AZ58" s="280">
        <f>([39]SUMMARY!$G64)</f>
        <v>0</v>
      </c>
      <c r="BA58" s="280">
        <f>([40]SUMMARY!$G64)</f>
        <v>0</v>
      </c>
      <c r="BB58" s="280">
        <f>([41]SUMMARY!$F26)</f>
        <v>0</v>
      </c>
      <c r="BC58" s="280">
        <f>([42]SUMMARY!$G64)</f>
        <v>0</v>
      </c>
      <c r="BD58" s="280">
        <f>([43]SUMMARY!$G64)</f>
        <v>0</v>
      </c>
      <c r="BE58" s="280">
        <f>([44]SUMMARY!$G64)</f>
        <v>0</v>
      </c>
      <c r="BF58" s="280">
        <f>([45]SUMMARY!$G64)</f>
        <v>0</v>
      </c>
      <c r="BG58" s="280">
        <f>([46]SUMMARY!$G64)</f>
        <v>1000</v>
      </c>
      <c r="BH58" s="280">
        <f>([47]SUMMARY!$F26)</f>
        <v>0</v>
      </c>
      <c r="BI58" s="280">
        <f>([48]SUMMARY!$F26)</f>
        <v>0</v>
      </c>
      <c r="BJ58" s="280">
        <f>([49]SUMMARY!$F26)</f>
        <v>0</v>
      </c>
      <c r="BK58" s="280">
        <f>([50]SUMMARY!$G64)</f>
        <v>28700</v>
      </c>
      <c r="BL58" s="280">
        <f>([51]SUMMARY!$F26)</f>
        <v>0</v>
      </c>
      <c r="BM58" s="280">
        <f>([52]SUMMARY!$G64)</f>
        <v>0</v>
      </c>
      <c r="BN58" s="280">
        <f>([53]SUMMARY!$G64)</f>
        <v>0</v>
      </c>
      <c r="BO58" s="280">
        <f>([54]SUMMARY!$G64)</f>
        <v>10000</v>
      </c>
      <c r="BP58" s="280">
        <f>([55]SUMMARY!$G64)</f>
        <v>0</v>
      </c>
      <c r="BQ58" s="280">
        <f>([56]SUMMARY!$G64)</f>
        <v>0</v>
      </c>
      <c r="BR58" s="280">
        <f>([57]SUMMARY!$G64)</f>
        <v>0</v>
      </c>
      <c r="BS58" s="280">
        <f>([58]SUMMARY!$F26)</f>
        <v>0</v>
      </c>
      <c r="BT58" s="280">
        <f>([59]SUMMARY!$F26)</f>
        <v>50000</v>
      </c>
      <c r="BU58" s="280">
        <f>([60]SUMMARY!$G64)</f>
        <v>2000</v>
      </c>
      <c r="BV58" s="280">
        <f>([61]SUMMARY!$F26)</f>
        <v>45000</v>
      </c>
      <c r="BW58" s="280">
        <f>([62]SUMMARY!$G64)</f>
        <v>0</v>
      </c>
      <c r="BX58" s="280">
        <f>([63]SUMMARY!$G64)</f>
        <v>8334</v>
      </c>
      <c r="BY58" s="280">
        <f>([64]SUMMARY!$G64)</f>
        <v>8334</v>
      </c>
      <c r="BZ58" s="280">
        <f>([65]SUMMARY!$G64)</f>
        <v>0</v>
      </c>
      <c r="CA58" s="280">
        <f>([66]SUMMARY!$G64)</f>
        <v>8334</v>
      </c>
      <c r="CB58" s="280">
        <f>([67]SUMMARY!$G64)</f>
        <v>0</v>
      </c>
      <c r="CC58" s="280">
        <f>([68]SUMMARY!$G64)</f>
        <v>55000</v>
      </c>
      <c r="CD58" s="280">
        <f>([69]SUMMARY!$G64)</f>
        <v>0</v>
      </c>
      <c r="CE58" s="280">
        <f>([70]SUMMARY!$G64)</f>
        <v>0</v>
      </c>
      <c r="CF58" s="280">
        <f>([71]SUMMARY!$G64)</f>
        <v>90000</v>
      </c>
      <c r="CG58" s="280">
        <f>([72]SUMMARY!$G64)</f>
        <v>685309</v>
      </c>
      <c r="CH58" s="280">
        <f>([73]SUMMARY!$G64)</f>
        <v>0</v>
      </c>
      <c r="CI58" s="280">
        <f>([74]SUMMARY!$G64)</f>
        <v>0</v>
      </c>
      <c r="CJ58" s="280">
        <f>([75]SUMMARY!$G64)</f>
        <v>0</v>
      </c>
      <c r="CK58" s="280">
        <f>([76]SUMMARY!$G64)</f>
        <v>0</v>
      </c>
      <c r="CL58" s="280">
        <f>([77]SUMMARY!$G64)</f>
        <v>16000</v>
      </c>
      <c r="CM58" s="280">
        <f>([78]SUMMARY!$G64)</f>
        <v>0</v>
      </c>
      <c r="CN58" s="280">
        <f>([79]SUMMARY!$G64)</f>
        <v>0</v>
      </c>
      <c r="CO58" s="280">
        <f>([80]SUMMARY!$G64)</f>
        <v>0</v>
      </c>
      <c r="CP58" s="280">
        <f>([81]SUMMARY!$G64)</f>
        <v>0</v>
      </c>
      <c r="CQ58" s="280">
        <f>([82]SUMMARY!$G64)</f>
        <v>14000</v>
      </c>
      <c r="CR58" s="280">
        <f>([83]SUMMARY!$G64)</f>
        <v>0</v>
      </c>
      <c r="CS58" s="280">
        <f>([84]SUMMARY!$G64)</f>
        <v>0</v>
      </c>
      <c r="CT58" s="280">
        <f>([85]SUMMARY!$F26)</f>
        <v>7500</v>
      </c>
      <c r="CU58" s="280">
        <f>([86]SUMMARY!$G64)</f>
        <v>0</v>
      </c>
      <c r="CV58" s="280">
        <f>([87]SUMMARY!$G64)</f>
        <v>19500</v>
      </c>
      <c r="CW58" s="280">
        <f>([88]SUMMARY!$G64)</f>
        <v>25082</v>
      </c>
      <c r="CX58" s="280">
        <f>([89]SUMMARY!$G64)</f>
        <v>0</v>
      </c>
      <c r="CY58" s="280">
        <f>([90]SUMMARY!$G64)</f>
        <v>0</v>
      </c>
      <c r="CZ58" s="280">
        <f>([91]SUMMARY!$G64)</f>
        <v>0</v>
      </c>
      <c r="DA58" s="280">
        <f>([92]SUMMARY!$G64)</f>
        <v>0</v>
      </c>
    </row>
    <row r="59" spans="1:105">
      <c r="A59" s="131">
        <v>1060303</v>
      </c>
      <c r="B59" s="131" t="s">
        <v>47</v>
      </c>
      <c r="C59" s="132">
        <v>855000</v>
      </c>
      <c r="D59" s="21">
        <v>126000</v>
      </c>
      <c r="E59" s="132">
        <f t="shared" si="72"/>
        <v>826222</v>
      </c>
      <c r="F59" s="21">
        <f t="shared" si="73"/>
        <v>700222</v>
      </c>
      <c r="G59" s="21">
        <f t="shared" si="74"/>
        <v>870011.76599999995</v>
      </c>
      <c r="H59" s="21">
        <f t="shared" si="75"/>
        <v>917862.41313</v>
      </c>
      <c r="I59" s="21">
        <f t="shared" si="76"/>
        <v>700000</v>
      </c>
      <c r="J59" s="21">
        <f t="shared" si="77"/>
        <v>126222</v>
      </c>
      <c r="K59" s="21">
        <f t="shared" si="78"/>
        <v>0</v>
      </c>
      <c r="L59" s="21">
        <f t="shared" si="79"/>
        <v>0</v>
      </c>
      <c r="M59" s="21">
        <f t="shared" si="80"/>
        <v>0</v>
      </c>
      <c r="N59" s="21">
        <f t="shared" si="81"/>
        <v>0</v>
      </c>
      <c r="O59" s="21">
        <f t="shared" si="82"/>
        <v>0</v>
      </c>
      <c r="P59" s="21">
        <f t="shared" si="83"/>
        <v>0</v>
      </c>
      <c r="Q59" s="17">
        <f>([4]SUMMARY!$G65)</f>
        <v>700000</v>
      </c>
      <c r="R59" s="17">
        <f>([5]SUMMARY!$G65)</f>
        <v>0</v>
      </c>
      <c r="S59" s="17">
        <f>([6]SUMMARY!$G65)</f>
        <v>0</v>
      </c>
      <c r="T59" s="17">
        <f>([7]SUMMARY!$G65)</f>
        <v>0</v>
      </c>
      <c r="U59" s="17">
        <f>([8]SUMMARY!$G65)</f>
        <v>0</v>
      </c>
      <c r="V59" s="17">
        <f>([9]SUMMARY!$G65)</f>
        <v>0</v>
      </c>
      <c r="W59" s="17">
        <f>([10]SUMMARY!$G65)</f>
        <v>0</v>
      </c>
      <c r="X59" s="17">
        <f>([11]SUMMARY!$G65)</f>
        <v>0</v>
      </c>
      <c r="Y59" s="17">
        <f>([12]SUMMARY!$G65)</f>
        <v>0</v>
      </c>
      <c r="Z59" s="17">
        <f>([13]SUMMARY!$G65)</f>
        <v>0</v>
      </c>
      <c r="AA59" s="17">
        <f>([14]SUMMARY!$G65)</f>
        <v>0</v>
      </c>
      <c r="AB59" s="17">
        <f>([15]SUMMARY!$G65)</f>
        <v>0</v>
      </c>
      <c r="AC59" s="17">
        <f>([16]SUMMARY!$G65)</f>
        <v>0</v>
      </c>
      <c r="AD59" s="17">
        <f>([17]SUMMARY!$G65)</f>
        <v>0</v>
      </c>
      <c r="AE59" s="17">
        <f>([18]SUMMARY!$G65)</f>
        <v>126222</v>
      </c>
      <c r="AF59" s="17">
        <f>([19]SUMMARY!$G65)</f>
        <v>0</v>
      </c>
      <c r="AG59" s="17">
        <f>([20]SUMMARY!$G65)</f>
        <v>0</v>
      </c>
      <c r="AH59" s="17">
        <f>([21]SUMMARY!$G65)</f>
        <v>0</v>
      </c>
      <c r="AI59" s="17">
        <f>([22]SUMMARY!$G65)</f>
        <v>0</v>
      </c>
      <c r="AJ59" s="17">
        <f>([23]SUMMARY!$G65)</f>
        <v>0</v>
      </c>
      <c r="AK59" s="17">
        <f>([24]SUMMARY!$G65)</f>
        <v>0</v>
      </c>
      <c r="AL59" s="17">
        <f>([25]SUMMARY!$G65)</f>
        <v>0</v>
      </c>
      <c r="AM59" s="17">
        <f>([26]SUMMARY!$G65)</f>
        <v>0</v>
      </c>
      <c r="AN59" s="17">
        <f>([27]SUMMARY!$G65)</f>
        <v>0</v>
      </c>
      <c r="AO59" s="17">
        <f>([28]SUMMARY!$G65)</f>
        <v>0</v>
      </c>
      <c r="AP59" s="17">
        <f>([29]SUMMARY!$F27)</f>
        <v>0</v>
      </c>
      <c r="AQ59" s="17">
        <f>([30]SUMMARY!$G65)</f>
        <v>0</v>
      </c>
      <c r="AR59" s="17">
        <f>([31]SUMMARY!$G65)</f>
        <v>0</v>
      </c>
      <c r="AS59" s="17">
        <f>([32]SUMMARY!$G65)</f>
        <v>0</v>
      </c>
      <c r="AT59" s="17">
        <f>([33]SUMMARY!$G65)</f>
        <v>0</v>
      </c>
      <c r="AU59" s="17">
        <f>([34]SUMMARY!$G65)</f>
        <v>0</v>
      </c>
      <c r="AV59" s="17">
        <f>([35]SUMMARY!$G65)</f>
        <v>0</v>
      </c>
      <c r="AW59" s="17">
        <f>([36]SUMMARY!$G65)</f>
        <v>0</v>
      </c>
      <c r="AX59" s="17">
        <f>([37]SUMMARY!$G65)</f>
        <v>0</v>
      </c>
      <c r="AY59" s="17">
        <f>([38]SUMMARY!$G65)</f>
        <v>0</v>
      </c>
      <c r="AZ59" s="17">
        <f>([39]SUMMARY!$G65)</f>
        <v>0</v>
      </c>
      <c r="BA59" s="17">
        <f>([40]SUMMARY!$G65)</f>
        <v>0</v>
      </c>
      <c r="BB59" s="17">
        <f>([41]SUMMARY!$F27)</f>
        <v>0</v>
      </c>
      <c r="BC59" s="17">
        <f>([42]SUMMARY!$G65)</f>
        <v>0</v>
      </c>
      <c r="BD59" s="17">
        <f>([43]SUMMARY!$G65)</f>
        <v>0</v>
      </c>
      <c r="BE59" s="17">
        <f>([44]SUMMARY!$G65)</f>
        <v>0</v>
      </c>
      <c r="BF59" s="17">
        <f>([45]SUMMARY!$G65)</f>
        <v>0</v>
      </c>
      <c r="BG59" s="17">
        <f>([46]SUMMARY!$G65)</f>
        <v>0</v>
      </c>
      <c r="BH59" s="17">
        <f>([47]SUMMARY!$F27)</f>
        <v>0</v>
      </c>
      <c r="BI59" s="17">
        <f>([48]SUMMARY!$F27)</f>
        <v>0</v>
      </c>
      <c r="BJ59" s="17">
        <f>([49]SUMMARY!$F27)</f>
        <v>0</v>
      </c>
      <c r="BK59" s="17">
        <f>([50]SUMMARY!$G65)</f>
        <v>0</v>
      </c>
      <c r="BL59" s="17">
        <f>([51]SUMMARY!$F27)</f>
        <v>0</v>
      </c>
      <c r="BM59" s="17">
        <f>([52]SUMMARY!$G65)</f>
        <v>0</v>
      </c>
      <c r="BN59" s="17">
        <f>([53]SUMMARY!$G65)</f>
        <v>0</v>
      </c>
      <c r="BO59" s="17">
        <f>([54]SUMMARY!$G65)</f>
        <v>0</v>
      </c>
      <c r="BP59" s="17">
        <f>([55]SUMMARY!$G65)</f>
        <v>0</v>
      </c>
      <c r="BQ59" s="17">
        <f>([56]SUMMARY!$G65)</f>
        <v>0</v>
      </c>
      <c r="BR59" s="17">
        <f>([57]SUMMARY!$G65)</f>
        <v>0</v>
      </c>
      <c r="BS59" s="17">
        <f>([58]SUMMARY!$F27)</f>
        <v>0</v>
      </c>
      <c r="BT59" s="17">
        <f>([59]SUMMARY!$F27)</f>
        <v>0</v>
      </c>
      <c r="BU59" s="17">
        <f>([60]SUMMARY!$G65)</f>
        <v>0</v>
      </c>
      <c r="BV59" s="17">
        <f>([61]SUMMARY!$F27)</f>
        <v>0</v>
      </c>
      <c r="BW59" s="17">
        <f>([62]SUMMARY!$G65)</f>
        <v>0</v>
      </c>
      <c r="BX59" s="17">
        <f>([63]SUMMARY!$G65)</f>
        <v>0</v>
      </c>
      <c r="BY59" s="17">
        <f>([64]SUMMARY!$G65)</f>
        <v>0</v>
      </c>
      <c r="BZ59" s="17">
        <f>([65]SUMMARY!$G65)</f>
        <v>0</v>
      </c>
      <c r="CA59" s="17">
        <f>([66]SUMMARY!$G65)</f>
        <v>0</v>
      </c>
      <c r="CB59" s="17">
        <f>([67]SUMMARY!$G65)</f>
        <v>0</v>
      </c>
      <c r="CC59" s="17">
        <f>([68]SUMMARY!$G65)</f>
        <v>0</v>
      </c>
      <c r="CD59" s="17">
        <f>([69]SUMMARY!$G65)</f>
        <v>0</v>
      </c>
      <c r="CE59" s="17">
        <f>([70]SUMMARY!$G65)</f>
        <v>0</v>
      </c>
      <c r="CF59" s="17">
        <f>([71]SUMMARY!$G65)</f>
        <v>0</v>
      </c>
      <c r="CG59" s="17">
        <f>([72]SUMMARY!$G65)</f>
        <v>0</v>
      </c>
      <c r="CH59" s="17">
        <f>([73]SUMMARY!$G65)</f>
        <v>0</v>
      </c>
      <c r="CI59" s="17">
        <f>([74]SUMMARY!$G65)</f>
        <v>0</v>
      </c>
      <c r="CJ59" s="17">
        <f>([75]SUMMARY!$G65)</f>
        <v>0</v>
      </c>
      <c r="CK59" s="17">
        <f>([76]SUMMARY!$G65)</f>
        <v>0</v>
      </c>
      <c r="CL59" s="17">
        <f>([77]SUMMARY!$G65)</f>
        <v>0</v>
      </c>
      <c r="CM59" s="17">
        <f>([78]SUMMARY!$G65)</f>
        <v>0</v>
      </c>
      <c r="CN59" s="17">
        <f>([79]SUMMARY!$G65)</f>
        <v>0</v>
      </c>
      <c r="CO59" s="17">
        <f>([80]SUMMARY!$G65)</f>
        <v>0</v>
      </c>
      <c r="CP59" s="17">
        <f>([81]SUMMARY!$G65)</f>
        <v>0</v>
      </c>
      <c r="CQ59" s="17">
        <f>([82]SUMMARY!$G65)</f>
        <v>0</v>
      </c>
      <c r="CR59" s="17">
        <f>([83]SUMMARY!$G65)</f>
        <v>0</v>
      </c>
      <c r="CS59" s="17">
        <f>([84]SUMMARY!$G65)</f>
        <v>0</v>
      </c>
      <c r="CT59" s="17">
        <f>([85]SUMMARY!$F27)</f>
        <v>0</v>
      </c>
      <c r="CU59" s="17">
        <f>([86]SUMMARY!$G65)</f>
        <v>0</v>
      </c>
      <c r="CV59" s="17">
        <f>([87]SUMMARY!$G65)</f>
        <v>0</v>
      </c>
      <c r="CW59" s="17">
        <f>([88]SUMMARY!$G65)</f>
        <v>0</v>
      </c>
      <c r="CX59" s="17">
        <f>([89]SUMMARY!$G65)</f>
        <v>0</v>
      </c>
      <c r="CY59" s="17">
        <f>([90]SUMMARY!$G65)</f>
        <v>0</v>
      </c>
      <c r="CZ59" s="17">
        <f>([91]SUMMARY!$G65)</f>
        <v>0</v>
      </c>
      <c r="DA59" s="17">
        <f>([92]SUMMARY!$G65)</f>
        <v>0</v>
      </c>
    </row>
    <row r="60" spans="1:105">
      <c r="A60" s="131">
        <v>1060304</v>
      </c>
      <c r="B60" s="131" t="s">
        <v>48</v>
      </c>
      <c r="C60" s="132">
        <v>336000</v>
      </c>
      <c r="D60" s="21">
        <v>154999</v>
      </c>
      <c r="E60" s="132">
        <f t="shared" si="72"/>
        <v>165000</v>
      </c>
      <c r="F60" s="21">
        <f t="shared" si="73"/>
        <v>10001</v>
      </c>
      <c r="G60" s="21">
        <f t="shared" si="74"/>
        <v>173745</v>
      </c>
      <c r="H60" s="21">
        <f t="shared" si="75"/>
        <v>183300.97500000001</v>
      </c>
      <c r="I60" s="21">
        <f t="shared" si="76"/>
        <v>0</v>
      </c>
      <c r="J60" s="21">
        <f t="shared" si="77"/>
        <v>0</v>
      </c>
      <c r="K60" s="21">
        <f t="shared" si="78"/>
        <v>0</v>
      </c>
      <c r="L60" s="21">
        <f t="shared" si="79"/>
        <v>80000</v>
      </c>
      <c r="M60" s="21">
        <f t="shared" si="80"/>
        <v>0</v>
      </c>
      <c r="N60" s="21">
        <f t="shared" si="81"/>
        <v>0</v>
      </c>
      <c r="O60" s="21">
        <f t="shared" si="82"/>
        <v>0</v>
      </c>
      <c r="P60" s="21">
        <f t="shared" si="83"/>
        <v>85000</v>
      </c>
      <c r="Q60" s="17">
        <f>([4]SUMMARY!$G66)</f>
        <v>0</v>
      </c>
      <c r="R60" s="17">
        <f>([5]SUMMARY!$G66)</f>
        <v>0</v>
      </c>
      <c r="S60" s="17">
        <f>([6]SUMMARY!$G66)</f>
        <v>0</v>
      </c>
      <c r="T60" s="17">
        <f>([7]SUMMARY!$G66)</f>
        <v>0</v>
      </c>
      <c r="U60" s="17">
        <f>([8]SUMMARY!$G66)</f>
        <v>0</v>
      </c>
      <c r="V60" s="17">
        <f>([9]SUMMARY!$G66)</f>
        <v>0</v>
      </c>
      <c r="W60" s="17">
        <f>([10]SUMMARY!$G66)</f>
        <v>0</v>
      </c>
      <c r="X60" s="17">
        <f>([11]SUMMARY!$G66)</f>
        <v>0</v>
      </c>
      <c r="Y60" s="17">
        <f>([12]SUMMARY!$G66)</f>
        <v>0</v>
      </c>
      <c r="Z60" s="17">
        <f>([13]SUMMARY!$G66)</f>
        <v>0</v>
      </c>
      <c r="AA60" s="17">
        <f>([14]SUMMARY!$G66)</f>
        <v>0</v>
      </c>
      <c r="AB60" s="17">
        <f>([15]SUMMARY!$G66)</f>
        <v>0</v>
      </c>
      <c r="AC60" s="17">
        <f>([16]SUMMARY!$G66)</f>
        <v>0</v>
      </c>
      <c r="AD60" s="17">
        <f>([17]SUMMARY!$G66)</f>
        <v>0</v>
      </c>
      <c r="AE60" s="17">
        <f>([18]SUMMARY!$G66)</f>
        <v>0</v>
      </c>
      <c r="AF60" s="17">
        <f>([19]SUMMARY!$G66)</f>
        <v>0</v>
      </c>
      <c r="AG60" s="17">
        <f>([20]SUMMARY!$G66)</f>
        <v>0</v>
      </c>
      <c r="AH60" s="17">
        <f>([21]SUMMARY!$G66)</f>
        <v>0</v>
      </c>
      <c r="AI60" s="17">
        <f>([22]SUMMARY!$G66)</f>
        <v>0</v>
      </c>
      <c r="AJ60" s="17">
        <f>([23]SUMMARY!$G66)</f>
        <v>0</v>
      </c>
      <c r="AK60" s="17">
        <f>([24]SUMMARY!$G66)</f>
        <v>0</v>
      </c>
      <c r="AL60" s="17">
        <f>([25]SUMMARY!$G66)</f>
        <v>0</v>
      </c>
      <c r="AM60" s="17">
        <f>([26]SUMMARY!$G66)</f>
        <v>0</v>
      </c>
      <c r="AN60" s="17">
        <f>([27]SUMMARY!$G66)</f>
        <v>0</v>
      </c>
      <c r="AO60" s="17">
        <f>([28]SUMMARY!$G66)</f>
        <v>0</v>
      </c>
      <c r="AP60" s="17">
        <f>([29]SUMMARY!$F28)</f>
        <v>0</v>
      </c>
      <c r="AQ60" s="17">
        <f>([30]SUMMARY!$G66)</f>
        <v>0</v>
      </c>
      <c r="AR60" s="17">
        <f>([31]SUMMARY!$G66)</f>
        <v>0</v>
      </c>
      <c r="AS60" s="17">
        <f>([32]SUMMARY!$G66)</f>
        <v>0</v>
      </c>
      <c r="AT60" s="17">
        <f>([33]SUMMARY!$G66)</f>
        <v>0</v>
      </c>
      <c r="AU60" s="17">
        <f>([34]SUMMARY!$G66)</f>
        <v>0</v>
      </c>
      <c r="AV60" s="17">
        <f>([35]SUMMARY!$G66)</f>
        <v>0</v>
      </c>
      <c r="AW60" s="17">
        <f>([36]SUMMARY!$G66)</f>
        <v>0</v>
      </c>
      <c r="AX60" s="17">
        <f>([37]SUMMARY!$G66)</f>
        <v>0</v>
      </c>
      <c r="AY60" s="17">
        <f>([38]SUMMARY!$G66)</f>
        <v>0</v>
      </c>
      <c r="AZ60" s="17">
        <f>([39]SUMMARY!$G66)</f>
        <v>0</v>
      </c>
      <c r="BA60" s="17">
        <f>([40]SUMMARY!$G66)</f>
        <v>0</v>
      </c>
      <c r="BB60" s="17">
        <f>([41]SUMMARY!$F28)</f>
        <v>0</v>
      </c>
      <c r="BC60" s="17">
        <f>([42]SUMMARY!$G66)</f>
        <v>0</v>
      </c>
      <c r="BD60" s="17">
        <f>([43]SUMMARY!$G66)</f>
        <v>0</v>
      </c>
      <c r="BE60" s="17">
        <f>([44]SUMMARY!$G66)</f>
        <v>0</v>
      </c>
      <c r="BF60" s="17">
        <f>([45]SUMMARY!$G66)</f>
        <v>0</v>
      </c>
      <c r="BG60" s="17">
        <f>([46]SUMMARY!$G66)</f>
        <v>0</v>
      </c>
      <c r="BH60" s="17">
        <f>([47]SUMMARY!$F28)</f>
        <v>0</v>
      </c>
      <c r="BI60" s="17">
        <f>([48]SUMMARY!$F28)</f>
        <v>0</v>
      </c>
      <c r="BJ60" s="17">
        <f>([49]SUMMARY!$F28)</f>
        <v>0</v>
      </c>
      <c r="BK60" s="17">
        <f>([50]SUMMARY!$G66)</f>
        <v>80000</v>
      </c>
      <c r="BL60" s="17">
        <f>([51]SUMMARY!$F28)</f>
        <v>0</v>
      </c>
      <c r="BM60" s="17">
        <f>([52]SUMMARY!$G66)</f>
        <v>0</v>
      </c>
      <c r="BN60" s="17">
        <f>([53]SUMMARY!$G66)</f>
        <v>0</v>
      </c>
      <c r="BO60" s="17">
        <f>([54]SUMMARY!$G66)</f>
        <v>0</v>
      </c>
      <c r="BP60" s="17">
        <f>([55]SUMMARY!$G66)</f>
        <v>0</v>
      </c>
      <c r="BQ60" s="17">
        <f>([56]SUMMARY!$G66)</f>
        <v>0</v>
      </c>
      <c r="BR60" s="17">
        <f>([57]SUMMARY!$G66)</f>
        <v>0</v>
      </c>
      <c r="BS60" s="17">
        <f>([58]SUMMARY!$F28)</f>
        <v>0</v>
      </c>
      <c r="BT60" s="17">
        <f>([59]SUMMARY!$F28)</f>
        <v>0</v>
      </c>
      <c r="BU60" s="17">
        <f>([60]SUMMARY!$G66)</f>
        <v>0</v>
      </c>
      <c r="BV60" s="17">
        <f>([61]SUMMARY!$F28)</f>
        <v>0</v>
      </c>
      <c r="BW60" s="17">
        <f>([62]SUMMARY!$G66)</f>
        <v>0</v>
      </c>
      <c r="BX60" s="17">
        <f>([63]SUMMARY!$G66)</f>
        <v>0</v>
      </c>
      <c r="BY60" s="17">
        <f>([64]SUMMARY!$G66)</f>
        <v>0</v>
      </c>
      <c r="BZ60" s="17">
        <f>([65]SUMMARY!$G66)</f>
        <v>0</v>
      </c>
      <c r="CA60" s="17">
        <f>([66]SUMMARY!$G66)</f>
        <v>0</v>
      </c>
      <c r="CB60" s="17">
        <f>([67]SUMMARY!$G66)</f>
        <v>0</v>
      </c>
      <c r="CC60" s="17">
        <f>([68]SUMMARY!$G66)</f>
        <v>0</v>
      </c>
      <c r="CD60" s="17">
        <f>([69]SUMMARY!$G66)</f>
        <v>0</v>
      </c>
      <c r="CE60" s="17">
        <f>([70]SUMMARY!$G66)</f>
        <v>0</v>
      </c>
      <c r="CF60" s="17">
        <f>([71]SUMMARY!$G66)</f>
        <v>0</v>
      </c>
      <c r="CG60" s="17">
        <f>([72]SUMMARY!$G66)</f>
        <v>0</v>
      </c>
      <c r="CH60" s="17">
        <f>([73]SUMMARY!$G66)</f>
        <v>0</v>
      </c>
      <c r="CI60" s="17">
        <f>([74]SUMMARY!$G66)</f>
        <v>0</v>
      </c>
      <c r="CJ60" s="17">
        <f>([75]SUMMARY!$G66)</f>
        <v>0</v>
      </c>
      <c r="CK60" s="17">
        <f>([76]SUMMARY!$G66)</f>
        <v>0</v>
      </c>
      <c r="CL60" s="17">
        <f>([77]SUMMARY!$G66)</f>
        <v>0</v>
      </c>
      <c r="CM60" s="17">
        <f>([78]SUMMARY!$G66)</f>
        <v>0</v>
      </c>
      <c r="CN60" s="17">
        <f>([79]SUMMARY!$G66)</f>
        <v>0</v>
      </c>
      <c r="CO60" s="17">
        <f>([80]SUMMARY!$G66)</f>
        <v>0</v>
      </c>
      <c r="CP60" s="17">
        <f>([81]SUMMARY!$G66)</f>
        <v>0</v>
      </c>
      <c r="CQ60" s="17">
        <f>([82]SUMMARY!$G66)</f>
        <v>0</v>
      </c>
      <c r="CR60" s="17">
        <f>([83]SUMMARY!$G66)</f>
        <v>0</v>
      </c>
      <c r="CS60" s="17">
        <f>([84]SUMMARY!$G66)</f>
        <v>0</v>
      </c>
      <c r="CT60" s="17">
        <f>([85]SUMMARY!$F28)</f>
        <v>0</v>
      </c>
      <c r="CU60" s="17">
        <f>([86]SUMMARY!$G66)</f>
        <v>0</v>
      </c>
      <c r="CV60" s="17">
        <f>([87]SUMMARY!$G66)</f>
        <v>0</v>
      </c>
      <c r="CW60" s="17">
        <f>([88]SUMMARY!$G66)</f>
        <v>0</v>
      </c>
      <c r="CX60" s="17">
        <f>([89]SUMMARY!$G66)</f>
        <v>0</v>
      </c>
      <c r="CY60" s="17">
        <f>([90]SUMMARY!$G66)</f>
        <v>0</v>
      </c>
      <c r="CZ60" s="17">
        <f>([91]SUMMARY!$G66)</f>
        <v>85000</v>
      </c>
      <c r="DA60" s="17">
        <f>([92]SUMMARY!$G66)</f>
        <v>0</v>
      </c>
    </row>
    <row r="61" spans="1:105">
      <c r="A61" s="131">
        <v>1060305</v>
      </c>
      <c r="B61" s="131" t="s">
        <v>49</v>
      </c>
      <c r="C61" s="132">
        <v>279175</v>
      </c>
      <c r="D61" s="21">
        <v>300284.94</v>
      </c>
      <c r="E61" s="132">
        <f t="shared" si="72"/>
        <v>278760</v>
      </c>
      <c r="F61" s="21">
        <f t="shared" si="73"/>
        <v>-21524.940000000002</v>
      </c>
      <c r="G61" s="21">
        <f t="shared" si="74"/>
        <v>293534.28000000003</v>
      </c>
      <c r="H61" s="21">
        <f t="shared" si="75"/>
        <v>309678.66540000006</v>
      </c>
      <c r="I61" s="21">
        <f t="shared" si="76"/>
        <v>0</v>
      </c>
      <c r="J61" s="21">
        <f t="shared" si="77"/>
        <v>0</v>
      </c>
      <c r="K61" s="21">
        <f t="shared" si="78"/>
        <v>0</v>
      </c>
      <c r="L61" s="21">
        <f t="shared" si="79"/>
        <v>278760</v>
      </c>
      <c r="M61" s="21">
        <f t="shared" si="80"/>
        <v>0</v>
      </c>
      <c r="N61" s="21">
        <f t="shared" si="81"/>
        <v>0</v>
      </c>
      <c r="O61" s="21">
        <f t="shared" si="82"/>
        <v>0</v>
      </c>
      <c r="P61" s="21">
        <f t="shared" si="83"/>
        <v>0</v>
      </c>
      <c r="Q61" s="17">
        <f>([4]SUMMARY!$G67)</f>
        <v>0</v>
      </c>
      <c r="R61" s="17">
        <f>([5]SUMMARY!$G67)</f>
        <v>0</v>
      </c>
      <c r="S61" s="17">
        <f>([6]SUMMARY!$G67)</f>
        <v>0</v>
      </c>
      <c r="T61" s="17">
        <f>([7]SUMMARY!$G67)</f>
        <v>0</v>
      </c>
      <c r="U61" s="17">
        <f>([8]SUMMARY!$G67)</f>
        <v>0</v>
      </c>
      <c r="V61" s="17">
        <f>([9]SUMMARY!$G67)</f>
        <v>0</v>
      </c>
      <c r="W61" s="17">
        <f>([10]SUMMARY!$G67)</f>
        <v>0</v>
      </c>
      <c r="X61" s="17">
        <f>([11]SUMMARY!$G67)</f>
        <v>0</v>
      </c>
      <c r="Y61" s="17">
        <f>([12]SUMMARY!$G67)</f>
        <v>0</v>
      </c>
      <c r="Z61" s="17">
        <f>([13]SUMMARY!$G67)</f>
        <v>0</v>
      </c>
      <c r="AA61" s="17">
        <f>([14]SUMMARY!$G67)</f>
        <v>0</v>
      </c>
      <c r="AB61" s="17">
        <f>([15]SUMMARY!$G67)</f>
        <v>0</v>
      </c>
      <c r="AC61" s="17">
        <f>([16]SUMMARY!$G67)</f>
        <v>0</v>
      </c>
      <c r="AD61" s="17">
        <f>([17]SUMMARY!$G67)</f>
        <v>0</v>
      </c>
      <c r="AE61" s="17">
        <f>([18]SUMMARY!$G67)</f>
        <v>0</v>
      </c>
      <c r="AF61" s="17">
        <f>([19]SUMMARY!$G67)</f>
        <v>0</v>
      </c>
      <c r="AG61" s="17">
        <f>([20]SUMMARY!$G67)</f>
        <v>0</v>
      </c>
      <c r="AH61" s="17">
        <f>([21]SUMMARY!$G67)</f>
        <v>0</v>
      </c>
      <c r="AI61" s="17">
        <f>([22]SUMMARY!$G67)</f>
        <v>0</v>
      </c>
      <c r="AJ61" s="17">
        <f>([23]SUMMARY!$G67)</f>
        <v>0</v>
      </c>
      <c r="AK61" s="17">
        <f>([24]SUMMARY!$G67)</f>
        <v>0</v>
      </c>
      <c r="AL61" s="17">
        <f>([25]SUMMARY!$G67)</f>
        <v>0</v>
      </c>
      <c r="AM61" s="17">
        <f>([26]SUMMARY!$G67)</f>
        <v>0</v>
      </c>
      <c r="AN61" s="17">
        <f>([27]SUMMARY!$G67)</f>
        <v>0</v>
      </c>
      <c r="AO61" s="17">
        <f>([28]SUMMARY!$G67)</f>
        <v>0</v>
      </c>
      <c r="AP61" s="17">
        <f>([29]SUMMARY!$F29)</f>
        <v>0</v>
      </c>
      <c r="AQ61" s="17">
        <f>([30]SUMMARY!$G67)</f>
        <v>0</v>
      </c>
      <c r="AR61" s="17">
        <f>([31]SUMMARY!$G67)</f>
        <v>0</v>
      </c>
      <c r="AS61" s="17">
        <f>([32]SUMMARY!$G67)</f>
        <v>0</v>
      </c>
      <c r="AT61" s="17">
        <f>([33]SUMMARY!$G67)</f>
        <v>0</v>
      </c>
      <c r="AU61" s="17">
        <f>([34]SUMMARY!$G67)</f>
        <v>0</v>
      </c>
      <c r="AV61" s="17">
        <f>([35]SUMMARY!$G67)</f>
        <v>0</v>
      </c>
      <c r="AW61" s="17">
        <f>([36]SUMMARY!$G67)</f>
        <v>0</v>
      </c>
      <c r="AX61" s="17">
        <f>([37]SUMMARY!$G67)</f>
        <v>0</v>
      </c>
      <c r="AY61" s="17">
        <f>([38]SUMMARY!$G67)</f>
        <v>0</v>
      </c>
      <c r="AZ61" s="17">
        <f>([39]SUMMARY!$G67)</f>
        <v>0</v>
      </c>
      <c r="BA61" s="17">
        <f>([40]SUMMARY!$G67)</f>
        <v>0</v>
      </c>
      <c r="BB61" s="17">
        <f>([41]SUMMARY!$F29)</f>
        <v>0</v>
      </c>
      <c r="BC61" s="17">
        <f>([42]SUMMARY!$G67)</f>
        <v>0</v>
      </c>
      <c r="BD61" s="17">
        <f>([43]SUMMARY!$G67)</f>
        <v>0</v>
      </c>
      <c r="BE61" s="17">
        <f>([44]SUMMARY!$G67)</f>
        <v>0</v>
      </c>
      <c r="BF61" s="17">
        <f>([45]SUMMARY!$G67)</f>
        <v>0</v>
      </c>
      <c r="BG61" s="17">
        <f>([46]SUMMARY!$G67)</f>
        <v>0</v>
      </c>
      <c r="BH61" s="17">
        <f>([47]SUMMARY!$F29)</f>
        <v>0</v>
      </c>
      <c r="BI61" s="17">
        <f>([48]SUMMARY!$F29)</f>
        <v>0</v>
      </c>
      <c r="BJ61" s="17">
        <f>([49]SUMMARY!$F29)</f>
        <v>0</v>
      </c>
      <c r="BK61" s="17">
        <f>([50]SUMMARY!$G67)</f>
        <v>278760</v>
      </c>
      <c r="BL61" s="17">
        <f>([51]SUMMARY!$F29)</f>
        <v>0</v>
      </c>
      <c r="BM61" s="17">
        <f>([52]SUMMARY!$G67)</f>
        <v>0</v>
      </c>
      <c r="BN61" s="17">
        <f>([53]SUMMARY!$G67)</f>
        <v>0</v>
      </c>
      <c r="BO61" s="17">
        <f>([54]SUMMARY!$G67)</f>
        <v>0</v>
      </c>
      <c r="BP61" s="17">
        <f>([55]SUMMARY!$G67)</f>
        <v>0</v>
      </c>
      <c r="BQ61" s="17">
        <f>([56]SUMMARY!$G67)</f>
        <v>0</v>
      </c>
      <c r="BR61" s="17">
        <f>([57]SUMMARY!$G67)</f>
        <v>0</v>
      </c>
      <c r="BS61" s="17">
        <f>([58]SUMMARY!$F29)</f>
        <v>0</v>
      </c>
      <c r="BT61" s="17">
        <f>([59]SUMMARY!$F29)</f>
        <v>0</v>
      </c>
      <c r="BU61" s="17">
        <f>([60]SUMMARY!$G67)</f>
        <v>0</v>
      </c>
      <c r="BV61" s="17">
        <f>([61]SUMMARY!$F29)</f>
        <v>0</v>
      </c>
      <c r="BW61" s="17">
        <f>([62]SUMMARY!$G67)</f>
        <v>0</v>
      </c>
      <c r="BX61" s="17">
        <f>([63]SUMMARY!$G67)</f>
        <v>0</v>
      </c>
      <c r="BY61" s="17">
        <f>([64]SUMMARY!$G67)</f>
        <v>0</v>
      </c>
      <c r="BZ61" s="17">
        <f>([65]SUMMARY!$G67)</f>
        <v>0</v>
      </c>
      <c r="CA61" s="17">
        <f>([66]SUMMARY!$G67)</f>
        <v>0</v>
      </c>
      <c r="CB61" s="17">
        <f>([67]SUMMARY!$G67)</f>
        <v>0</v>
      </c>
      <c r="CC61" s="17">
        <f>([68]SUMMARY!$G67)</f>
        <v>0</v>
      </c>
      <c r="CD61" s="17">
        <f>([69]SUMMARY!$G67)</f>
        <v>0</v>
      </c>
      <c r="CE61" s="17">
        <f>([70]SUMMARY!$G67)</f>
        <v>0</v>
      </c>
      <c r="CF61" s="17">
        <f>([71]SUMMARY!$G67)</f>
        <v>0</v>
      </c>
      <c r="CG61" s="17">
        <f>([72]SUMMARY!$G67)</f>
        <v>0</v>
      </c>
      <c r="CH61" s="17">
        <f>([73]SUMMARY!$G67)</f>
        <v>0</v>
      </c>
      <c r="CI61" s="17">
        <f>([74]SUMMARY!$G67)</f>
        <v>0</v>
      </c>
      <c r="CJ61" s="17">
        <f>([75]SUMMARY!$G67)</f>
        <v>0</v>
      </c>
      <c r="CK61" s="17">
        <f>([76]SUMMARY!$G67)</f>
        <v>0</v>
      </c>
      <c r="CL61" s="17">
        <f>([77]SUMMARY!$G67)</f>
        <v>0</v>
      </c>
      <c r="CM61" s="17">
        <f>([78]SUMMARY!$G67)</f>
        <v>0</v>
      </c>
      <c r="CN61" s="17">
        <f>([79]SUMMARY!$G67)</f>
        <v>0</v>
      </c>
      <c r="CO61" s="17">
        <f>([80]SUMMARY!$G67)</f>
        <v>0</v>
      </c>
      <c r="CP61" s="17">
        <f>([81]SUMMARY!$G67)</f>
        <v>0</v>
      </c>
      <c r="CQ61" s="17">
        <f>([82]SUMMARY!$G67)</f>
        <v>0</v>
      </c>
      <c r="CR61" s="17">
        <f>([83]SUMMARY!$G67)</f>
        <v>0</v>
      </c>
      <c r="CS61" s="17">
        <f>([84]SUMMARY!$G67)</f>
        <v>0</v>
      </c>
      <c r="CT61" s="17">
        <f>([85]SUMMARY!$F29)</f>
        <v>0</v>
      </c>
      <c r="CU61" s="17">
        <f>([86]SUMMARY!$G67)</f>
        <v>0</v>
      </c>
      <c r="CV61" s="17">
        <f>([87]SUMMARY!$G67)</f>
        <v>0</v>
      </c>
      <c r="CW61" s="17">
        <f>([88]SUMMARY!$G67)</f>
        <v>0</v>
      </c>
      <c r="CX61" s="17">
        <f>([89]SUMMARY!$G67)</f>
        <v>0</v>
      </c>
      <c r="CY61" s="17">
        <f>([90]SUMMARY!$G67)</f>
        <v>0</v>
      </c>
      <c r="CZ61" s="17">
        <f>([91]SUMMARY!$G67)</f>
        <v>0</v>
      </c>
      <c r="DA61" s="17">
        <f>([92]SUMMARY!$G67)</f>
        <v>0</v>
      </c>
    </row>
    <row r="62" spans="1:105">
      <c r="A62" s="131">
        <v>1060400</v>
      </c>
      <c r="B62" s="131" t="s">
        <v>50</v>
      </c>
      <c r="C62" s="132">
        <v>3088883</v>
      </c>
      <c r="D62" s="21">
        <v>2888000</v>
      </c>
      <c r="E62" s="132">
        <f t="shared" si="72"/>
        <v>3144728</v>
      </c>
      <c r="F62" s="21">
        <f t="shared" si="73"/>
        <v>256728</v>
      </c>
      <c r="G62" s="21">
        <f t="shared" si="74"/>
        <v>3311398.5839999998</v>
      </c>
      <c r="H62" s="21">
        <f t="shared" si="75"/>
        <v>3493525.50612</v>
      </c>
      <c r="I62" s="21">
        <f t="shared" si="76"/>
        <v>0</v>
      </c>
      <c r="J62" s="21">
        <f t="shared" si="77"/>
        <v>0</v>
      </c>
      <c r="K62" s="21">
        <f t="shared" si="78"/>
        <v>0</v>
      </c>
      <c r="L62" s="21">
        <f t="shared" si="79"/>
        <v>3133641</v>
      </c>
      <c r="M62" s="21">
        <f t="shared" si="80"/>
        <v>0</v>
      </c>
      <c r="N62" s="21">
        <f t="shared" si="81"/>
        <v>11087</v>
      </c>
      <c r="O62" s="21">
        <f t="shared" si="82"/>
        <v>0</v>
      </c>
      <c r="P62" s="21">
        <f t="shared" si="83"/>
        <v>0</v>
      </c>
      <c r="Q62" s="17">
        <f>([4]SUMMARY!$G68)</f>
        <v>0</v>
      </c>
      <c r="R62" s="17">
        <f>([5]SUMMARY!$G68)</f>
        <v>0</v>
      </c>
      <c r="S62" s="17">
        <f>([6]SUMMARY!$G68)</f>
        <v>0</v>
      </c>
      <c r="T62" s="17">
        <f>([7]SUMMARY!$G68)</f>
        <v>0</v>
      </c>
      <c r="U62" s="17">
        <f>([8]SUMMARY!$G68)</f>
        <v>0</v>
      </c>
      <c r="V62" s="17">
        <f>([9]SUMMARY!$G68)</f>
        <v>0</v>
      </c>
      <c r="W62" s="17">
        <f>([10]SUMMARY!$G68)</f>
        <v>0</v>
      </c>
      <c r="X62" s="17">
        <f>([11]SUMMARY!$G68)</f>
        <v>0</v>
      </c>
      <c r="Y62" s="17">
        <f>([12]SUMMARY!$G68)</f>
        <v>0</v>
      </c>
      <c r="Z62" s="17">
        <f>([13]SUMMARY!$G68)</f>
        <v>0</v>
      </c>
      <c r="AA62" s="17">
        <f>([14]SUMMARY!$G68)</f>
        <v>0</v>
      </c>
      <c r="AB62" s="17">
        <f>([15]SUMMARY!$G68)</f>
        <v>0</v>
      </c>
      <c r="AC62" s="17">
        <f>([16]SUMMARY!$G68)</f>
        <v>0</v>
      </c>
      <c r="AD62" s="17">
        <f>([17]SUMMARY!$G68)</f>
        <v>0</v>
      </c>
      <c r="AE62" s="17">
        <f>([18]SUMMARY!$G68)</f>
        <v>0</v>
      </c>
      <c r="AF62" s="17">
        <f>([19]SUMMARY!$G68)</f>
        <v>0</v>
      </c>
      <c r="AG62" s="17">
        <f>([20]SUMMARY!$G68)</f>
        <v>0</v>
      </c>
      <c r="AH62" s="17">
        <f>([21]SUMMARY!$G68)</f>
        <v>0</v>
      </c>
      <c r="AI62" s="17">
        <f>([22]SUMMARY!$G68)</f>
        <v>0</v>
      </c>
      <c r="AJ62" s="17">
        <f>([23]SUMMARY!$G68)</f>
        <v>0</v>
      </c>
      <c r="AK62" s="17">
        <f>([24]SUMMARY!$G68)</f>
        <v>0</v>
      </c>
      <c r="AL62" s="17">
        <f>([25]SUMMARY!$G68)</f>
        <v>0</v>
      </c>
      <c r="AM62" s="17">
        <f>([26]SUMMARY!$G68)</f>
        <v>0</v>
      </c>
      <c r="AN62" s="17">
        <f>([27]SUMMARY!$G68)</f>
        <v>0</v>
      </c>
      <c r="AO62" s="17">
        <f>([28]SUMMARY!$G68)</f>
        <v>0</v>
      </c>
      <c r="AP62" s="17">
        <f>([29]SUMMARY!$F30)</f>
        <v>0</v>
      </c>
      <c r="AQ62" s="17">
        <f>([30]SUMMARY!$G68)</f>
        <v>0</v>
      </c>
      <c r="AR62" s="17">
        <f>([31]SUMMARY!$G68)</f>
        <v>0</v>
      </c>
      <c r="AS62" s="17">
        <f>([32]SUMMARY!$G68)</f>
        <v>0</v>
      </c>
      <c r="AT62" s="17">
        <f>([33]SUMMARY!$G68)</f>
        <v>0</v>
      </c>
      <c r="AU62" s="17">
        <f>([34]SUMMARY!$G68)</f>
        <v>0</v>
      </c>
      <c r="AV62" s="17">
        <f>([35]SUMMARY!$G68)</f>
        <v>3133641</v>
      </c>
      <c r="AW62" s="17">
        <f>([36]SUMMARY!$G68)</f>
        <v>0</v>
      </c>
      <c r="AX62" s="17">
        <f>([37]SUMMARY!$G68)</f>
        <v>0</v>
      </c>
      <c r="AY62" s="17">
        <f>([38]SUMMARY!$G68)</f>
        <v>0</v>
      </c>
      <c r="AZ62" s="17">
        <f>([39]SUMMARY!$G68)</f>
        <v>0</v>
      </c>
      <c r="BA62" s="17">
        <f>([40]SUMMARY!$G68)</f>
        <v>0</v>
      </c>
      <c r="BB62" s="17">
        <f>([41]SUMMARY!$F30)</f>
        <v>0</v>
      </c>
      <c r="BC62" s="17">
        <f>([42]SUMMARY!$G68)</f>
        <v>0</v>
      </c>
      <c r="BD62" s="17">
        <f>([43]SUMMARY!$G68)</f>
        <v>0</v>
      </c>
      <c r="BE62" s="17">
        <f>([44]SUMMARY!$G68)</f>
        <v>0</v>
      </c>
      <c r="BF62" s="17">
        <f>([45]SUMMARY!$G68)</f>
        <v>0</v>
      </c>
      <c r="BG62" s="17">
        <f>([46]SUMMARY!$G68)</f>
        <v>0</v>
      </c>
      <c r="BH62" s="17">
        <f>([47]SUMMARY!$F30)</f>
        <v>0</v>
      </c>
      <c r="BI62" s="17">
        <f>([48]SUMMARY!$F30)</f>
        <v>0</v>
      </c>
      <c r="BJ62" s="17">
        <f>([49]SUMMARY!$F30)</f>
        <v>0</v>
      </c>
      <c r="BK62" s="17">
        <f>([50]SUMMARY!$G68)</f>
        <v>0</v>
      </c>
      <c r="BL62" s="17">
        <f>([51]SUMMARY!$F30)</f>
        <v>0</v>
      </c>
      <c r="BM62" s="17">
        <f>([52]SUMMARY!$G68)</f>
        <v>0</v>
      </c>
      <c r="BN62" s="17">
        <f>([53]SUMMARY!$G68)</f>
        <v>0</v>
      </c>
      <c r="BO62" s="17">
        <f>([54]SUMMARY!$G68)</f>
        <v>0</v>
      </c>
      <c r="BP62" s="17">
        <f>([55]SUMMARY!$G68)</f>
        <v>0</v>
      </c>
      <c r="BQ62" s="17">
        <f>([56]SUMMARY!$G68)</f>
        <v>0</v>
      </c>
      <c r="BR62" s="17">
        <f>([57]SUMMARY!$G68)</f>
        <v>0</v>
      </c>
      <c r="BS62" s="17">
        <f>([58]SUMMARY!$F30)</f>
        <v>0</v>
      </c>
      <c r="BT62" s="17">
        <f>([59]SUMMARY!$F30)</f>
        <v>0</v>
      </c>
      <c r="BU62" s="17">
        <f>([60]SUMMARY!$G68)</f>
        <v>0</v>
      </c>
      <c r="BV62" s="17">
        <f>([61]SUMMARY!$F30)</f>
        <v>0</v>
      </c>
      <c r="BW62" s="17">
        <f>([62]SUMMARY!$G68)</f>
        <v>0</v>
      </c>
      <c r="BX62" s="17">
        <f>([63]SUMMARY!$G68)</f>
        <v>0</v>
      </c>
      <c r="BY62" s="17">
        <f>([64]SUMMARY!$G68)</f>
        <v>0</v>
      </c>
      <c r="BZ62" s="17">
        <f>([65]SUMMARY!$G68)</f>
        <v>0</v>
      </c>
      <c r="CA62" s="17">
        <f>([66]SUMMARY!$G68)</f>
        <v>0</v>
      </c>
      <c r="CB62" s="17">
        <f>([67]SUMMARY!$G68)</f>
        <v>0</v>
      </c>
      <c r="CC62" s="17">
        <f>([68]SUMMARY!$G68)</f>
        <v>0</v>
      </c>
      <c r="CD62" s="17">
        <f>([69]SUMMARY!$G68)</f>
        <v>0</v>
      </c>
      <c r="CE62" s="17">
        <f>([70]SUMMARY!$G68)</f>
        <v>0</v>
      </c>
      <c r="CF62" s="17">
        <f>([71]SUMMARY!$G68)</f>
        <v>0</v>
      </c>
      <c r="CG62" s="17">
        <f>([72]SUMMARY!$G68)</f>
        <v>11087</v>
      </c>
      <c r="CH62" s="17">
        <f>([73]SUMMARY!$G68)</f>
        <v>0</v>
      </c>
      <c r="CI62" s="17">
        <f>([74]SUMMARY!$G68)</f>
        <v>0</v>
      </c>
      <c r="CJ62" s="17">
        <f>([75]SUMMARY!$G68)</f>
        <v>0</v>
      </c>
      <c r="CK62" s="17">
        <f>([76]SUMMARY!$G68)</f>
        <v>0</v>
      </c>
      <c r="CL62" s="17">
        <f>([77]SUMMARY!$G68)</f>
        <v>0</v>
      </c>
      <c r="CM62" s="17">
        <f>([78]SUMMARY!$G68)</f>
        <v>0</v>
      </c>
      <c r="CN62" s="17">
        <f>([79]SUMMARY!$G68)</f>
        <v>0</v>
      </c>
      <c r="CO62" s="17">
        <f>([80]SUMMARY!$G68)</f>
        <v>0</v>
      </c>
      <c r="CP62" s="17">
        <f>([81]SUMMARY!$G68)</f>
        <v>0</v>
      </c>
      <c r="CQ62" s="17">
        <f>([82]SUMMARY!$G68)</f>
        <v>0</v>
      </c>
      <c r="CR62" s="17">
        <f>([83]SUMMARY!$G68)</f>
        <v>0</v>
      </c>
      <c r="CS62" s="17">
        <f>([84]SUMMARY!$G68)</f>
        <v>0</v>
      </c>
      <c r="CT62" s="17">
        <f>([85]SUMMARY!$F30)</f>
        <v>0</v>
      </c>
      <c r="CU62" s="17">
        <f>([86]SUMMARY!$G68)</f>
        <v>0</v>
      </c>
      <c r="CV62" s="17">
        <f>([87]SUMMARY!$G68)</f>
        <v>0</v>
      </c>
      <c r="CW62" s="17">
        <f>([88]SUMMARY!$G68)</f>
        <v>0</v>
      </c>
      <c r="CX62" s="17">
        <f>([89]SUMMARY!$G68)</f>
        <v>0</v>
      </c>
      <c r="CY62" s="17">
        <f>([90]SUMMARY!$G68)</f>
        <v>0</v>
      </c>
      <c r="CZ62" s="17">
        <f>([91]SUMMARY!$G68)</f>
        <v>0</v>
      </c>
      <c r="DA62" s="17">
        <f>([92]SUMMARY!$G68)</f>
        <v>0</v>
      </c>
    </row>
    <row r="63" spans="1:105">
      <c r="A63" s="131">
        <v>1060401</v>
      </c>
      <c r="B63" s="131" t="s">
        <v>51</v>
      </c>
      <c r="C63" s="132">
        <v>357002</v>
      </c>
      <c r="D63" s="21">
        <v>332199.96000000002</v>
      </c>
      <c r="E63" s="132">
        <f t="shared" si="72"/>
        <v>299033</v>
      </c>
      <c r="F63" s="21">
        <f t="shared" si="73"/>
        <v>-33166.960000000021</v>
      </c>
      <c r="G63" s="21">
        <f t="shared" si="74"/>
        <v>314881.74900000001</v>
      </c>
      <c r="H63" s="21">
        <f t="shared" si="75"/>
        <v>332200.24519500002</v>
      </c>
      <c r="I63" s="21">
        <f t="shared" si="76"/>
        <v>279769</v>
      </c>
      <c r="J63" s="21">
        <f t="shared" si="77"/>
        <v>14404</v>
      </c>
      <c r="K63" s="21">
        <f t="shared" si="78"/>
        <v>4860</v>
      </c>
      <c r="L63" s="21">
        <f t="shared" si="79"/>
        <v>0</v>
      </c>
      <c r="M63" s="21">
        <f t="shared" si="80"/>
        <v>0</v>
      </c>
      <c r="N63" s="21">
        <f t="shared" si="81"/>
        <v>0</v>
      </c>
      <c r="O63" s="21">
        <f t="shared" si="82"/>
        <v>0</v>
      </c>
      <c r="P63" s="21">
        <f t="shared" si="83"/>
        <v>0</v>
      </c>
      <c r="Q63" s="17">
        <f>([4]SUMMARY!$G69)</f>
        <v>233852</v>
      </c>
      <c r="R63" s="17">
        <f>([5]SUMMARY!$G69)</f>
        <v>11997</v>
      </c>
      <c r="S63" s="17">
        <f>([6]SUMMARY!$G69)</f>
        <v>0</v>
      </c>
      <c r="T63" s="17">
        <f>([7]SUMMARY!$G69)</f>
        <v>4000</v>
      </c>
      <c r="U63" s="17">
        <f>([8]SUMMARY!$G69)</f>
        <v>3750</v>
      </c>
      <c r="V63" s="17">
        <f>([9]SUMMARY!$G69)</f>
        <v>4000</v>
      </c>
      <c r="W63" s="17">
        <f>([10]SUMMARY!$G69)</f>
        <v>3800</v>
      </c>
      <c r="X63" s="17">
        <f>([11]SUMMARY!$G69)</f>
        <v>1170</v>
      </c>
      <c r="Y63" s="17">
        <f>([12]SUMMARY!$G69)</f>
        <v>0</v>
      </c>
      <c r="Z63" s="17">
        <f>([13]SUMMARY!$G69)</f>
        <v>5000</v>
      </c>
      <c r="AA63" s="17">
        <f>([14]SUMMARY!$G69)</f>
        <v>4200</v>
      </c>
      <c r="AB63" s="17">
        <f>([15]SUMMARY!$G69)</f>
        <v>0</v>
      </c>
      <c r="AC63" s="17">
        <f>([16]SUMMARY!$G69)</f>
        <v>8000</v>
      </c>
      <c r="AD63" s="17">
        <f>([17]SUMMARY!$G69)</f>
        <v>0</v>
      </c>
      <c r="AE63" s="17">
        <f>([18]SUMMARY!$G69)</f>
        <v>11904</v>
      </c>
      <c r="AF63" s="17">
        <f>([19]SUMMARY!$G69)</f>
        <v>2500</v>
      </c>
      <c r="AG63" s="17">
        <f>([20]SUMMARY!$G69)</f>
        <v>0</v>
      </c>
      <c r="AH63" s="17">
        <f>([21]SUMMARY!$G69)</f>
        <v>0</v>
      </c>
      <c r="AI63" s="17">
        <f>([22]SUMMARY!$G69)</f>
        <v>0</v>
      </c>
      <c r="AJ63" s="17">
        <f>([23]SUMMARY!$G69)</f>
        <v>0</v>
      </c>
      <c r="AK63" s="17">
        <f>([24]SUMMARY!$G69)</f>
        <v>4860</v>
      </c>
      <c r="AL63" s="17">
        <f>([25]SUMMARY!$G69)</f>
        <v>0</v>
      </c>
      <c r="AM63" s="17">
        <f>([26]SUMMARY!$G69)</f>
        <v>0</v>
      </c>
      <c r="AN63" s="17">
        <f>([27]SUMMARY!$G69)</f>
        <v>0</v>
      </c>
      <c r="AO63" s="17">
        <f>([28]SUMMARY!$G69)</f>
        <v>0</v>
      </c>
      <c r="AP63" s="17">
        <f>([29]SUMMARY!$F31)</f>
        <v>0</v>
      </c>
      <c r="AQ63" s="17">
        <f>([30]SUMMARY!$G69)</f>
        <v>0</v>
      </c>
      <c r="AR63" s="17">
        <f>([31]SUMMARY!$G69)</f>
        <v>0</v>
      </c>
      <c r="AS63" s="17">
        <f>([32]SUMMARY!$G69)</f>
        <v>0</v>
      </c>
      <c r="AT63" s="17">
        <f>([33]SUMMARY!$G69)</f>
        <v>0</v>
      </c>
      <c r="AU63" s="17">
        <f>([34]SUMMARY!$G69)</f>
        <v>0</v>
      </c>
      <c r="AV63" s="17">
        <f>([35]SUMMARY!$G69)</f>
        <v>0</v>
      </c>
      <c r="AW63" s="17">
        <f>([36]SUMMARY!$G69)</f>
        <v>0</v>
      </c>
      <c r="AX63" s="17">
        <f>([37]SUMMARY!$G69)</f>
        <v>0</v>
      </c>
      <c r="AY63" s="17">
        <f>([38]SUMMARY!$G69)</f>
        <v>0</v>
      </c>
      <c r="AZ63" s="17">
        <f>([39]SUMMARY!$G69)</f>
        <v>0</v>
      </c>
      <c r="BA63" s="17">
        <f>([40]SUMMARY!$G69)</f>
        <v>0</v>
      </c>
      <c r="BB63" s="17">
        <f>([41]SUMMARY!$F31)</f>
        <v>0</v>
      </c>
      <c r="BC63" s="17">
        <f>([42]SUMMARY!$G69)</f>
        <v>0</v>
      </c>
      <c r="BD63" s="17">
        <f>([43]SUMMARY!$G69)</f>
        <v>0</v>
      </c>
      <c r="BE63" s="17">
        <f>([44]SUMMARY!$G69)</f>
        <v>0</v>
      </c>
      <c r="BF63" s="17">
        <f>([45]SUMMARY!$G69)</f>
        <v>0</v>
      </c>
      <c r="BG63" s="17">
        <f>([46]SUMMARY!$G69)</f>
        <v>0</v>
      </c>
      <c r="BH63" s="17">
        <f>([47]SUMMARY!$F31)</f>
        <v>0</v>
      </c>
      <c r="BI63" s="17">
        <f>([48]SUMMARY!$F31)</f>
        <v>0</v>
      </c>
      <c r="BJ63" s="17">
        <f>([49]SUMMARY!$F31)</f>
        <v>0</v>
      </c>
      <c r="BK63" s="17">
        <f>([50]SUMMARY!$G69)</f>
        <v>0</v>
      </c>
      <c r="BL63" s="17">
        <f>([51]SUMMARY!$F31)</f>
        <v>0</v>
      </c>
      <c r="BM63" s="17">
        <f>([52]SUMMARY!$G69)</f>
        <v>0</v>
      </c>
      <c r="BN63" s="17">
        <f>([53]SUMMARY!$G69)</f>
        <v>0</v>
      </c>
      <c r="BO63" s="17">
        <f>([54]SUMMARY!$G69)</f>
        <v>0</v>
      </c>
      <c r="BP63" s="17">
        <f>([55]SUMMARY!$G69)</f>
        <v>0</v>
      </c>
      <c r="BQ63" s="17">
        <f>([56]SUMMARY!$G69)</f>
        <v>0</v>
      </c>
      <c r="BR63" s="17">
        <f>([57]SUMMARY!$G69)</f>
        <v>0</v>
      </c>
      <c r="BS63" s="17">
        <f>([58]SUMMARY!$F31)</f>
        <v>0</v>
      </c>
      <c r="BT63" s="17">
        <f>([59]SUMMARY!$F31)</f>
        <v>0</v>
      </c>
      <c r="BU63" s="17">
        <f>([60]SUMMARY!$G69)</f>
        <v>0</v>
      </c>
      <c r="BV63" s="17">
        <f>([61]SUMMARY!$F31)</f>
        <v>0</v>
      </c>
      <c r="BW63" s="17">
        <f>([62]SUMMARY!$G69)</f>
        <v>0</v>
      </c>
      <c r="BX63" s="17">
        <f>([63]SUMMARY!$G69)</f>
        <v>0</v>
      </c>
      <c r="BY63" s="17">
        <f>([64]SUMMARY!$G69)</f>
        <v>0</v>
      </c>
      <c r="BZ63" s="17">
        <f>([65]SUMMARY!$G69)</f>
        <v>0</v>
      </c>
      <c r="CA63" s="17">
        <f>([66]SUMMARY!$G69)</f>
        <v>0</v>
      </c>
      <c r="CB63" s="17">
        <f>([67]SUMMARY!$G69)</f>
        <v>0</v>
      </c>
      <c r="CC63" s="17">
        <f>([68]SUMMARY!$G69)</f>
        <v>0</v>
      </c>
      <c r="CD63" s="17">
        <f>([69]SUMMARY!$G69)</f>
        <v>0</v>
      </c>
      <c r="CE63" s="17">
        <f>([70]SUMMARY!$G69)</f>
        <v>0</v>
      </c>
      <c r="CF63" s="17">
        <f>([71]SUMMARY!$G69)</f>
        <v>0</v>
      </c>
      <c r="CG63" s="17">
        <f>([72]SUMMARY!$G69)</f>
        <v>0</v>
      </c>
      <c r="CH63" s="17">
        <f>([73]SUMMARY!$G69)</f>
        <v>0</v>
      </c>
      <c r="CI63" s="17">
        <f>([74]SUMMARY!$G69)</f>
        <v>0</v>
      </c>
      <c r="CJ63" s="17">
        <f>([75]SUMMARY!$G69)</f>
        <v>0</v>
      </c>
      <c r="CK63" s="17">
        <f>([76]SUMMARY!$G69)</f>
        <v>0</v>
      </c>
      <c r="CL63" s="17">
        <f>([77]SUMMARY!$G69)</f>
        <v>0</v>
      </c>
      <c r="CM63" s="17">
        <f>([78]SUMMARY!$G69)</f>
        <v>0</v>
      </c>
      <c r="CN63" s="17">
        <f>([79]SUMMARY!$G69)</f>
        <v>0</v>
      </c>
      <c r="CO63" s="17">
        <f>([80]SUMMARY!$G69)</f>
        <v>0</v>
      </c>
      <c r="CP63" s="17">
        <f>([81]SUMMARY!$G69)</f>
        <v>0</v>
      </c>
      <c r="CQ63" s="17">
        <f>([82]SUMMARY!$G69)</f>
        <v>0</v>
      </c>
      <c r="CR63" s="17">
        <f>([83]SUMMARY!$G69)</f>
        <v>0</v>
      </c>
      <c r="CS63" s="17">
        <f>([84]SUMMARY!$G69)</f>
        <v>0</v>
      </c>
      <c r="CT63" s="17">
        <f>([85]SUMMARY!$F31)</f>
        <v>0</v>
      </c>
      <c r="CU63" s="17">
        <f>([86]SUMMARY!$G69)</f>
        <v>0</v>
      </c>
      <c r="CV63" s="17">
        <f>([87]SUMMARY!$G69)</f>
        <v>0</v>
      </c>
      <c r="CW63" s="17">
        <f>([88]SUMMARY!$G69)</f>
        <v>0</v>
      </c>
      <c r="CX63" s="17">
        <f>([89]SUMMARY!$G69)</f>
        <v>0</v>
      </c>
      <c r="CY63" s="17">
        <f>([90]SUMMARY!$G69)</f>
        <v>0</v>
      </c>
      <c r="CZ63" s="17">
        <f>([91]SUMMARY!$G69)</f>
        <v>0</v>
      </c>
      <c r="DA63" s="17">
        <f>([92]SUMMARY!$G69)</f>
        <v>0</v>
      </c>
    </row>
    <row r="64" spans="1:105">
      <c r="A64" s="131">
        <v>1060402</v>
      </c>
      <c r="B64" s="131" t="s">
        <v>52</v>
      </c>
      <c r="C64" s="132">
        <v>513391</v>
      </c>
      <c r="D64" s="21">
        <v>459471.33999999997</v>
      </c>
      <c r="E64" s="132">
        <f t="shared" si="72"/>
        <v>440521</v>
      </c>
      <c r="F64" s="21">
        <f t="shared" si="73"/>
        <v>-18950.339999999967</v>
      </c>
      <c r="G64" s="21">
        <f t="shared" si="74"/>
        <v>463868.61300000001</v>
      </c>
      <c r="H64" s="21">
        <f t="shared" si="75"/>
        <v>489381.38671500003</v>
      </c>
      <c r="I64" s="21">
        <f t="shared" si="76"/>
        <v>130051</v>
      </c>
      <c r="J64" s="21">
        <f t="shared" si="77"/>
        <v>21514</v>
      </c>
      <c r="K64" s="21">
        <f t="shared" si="78"/>
        <v>13994</v>
      </c>
      <c r="L64" s="21">
        <f t="shared" si="79"/>
        <v>110694</v>
      </c>
      <c r="M64" s="21">
        <f t="shared" si="80"/>
        <v>31508</v>
      </c>
      <c r="N64" s="21">
        <f t="shared" si="81"/>
        <v>53451</v>
      </c>
      <c r="O64" s="21">
        <f t="shared" si="82"/>
        <v>14667</v>
      </c>
      <c r="P64" s="21">
        <f t="shared" si="83"/>
        <v>64642</v>
      </c>
      <c r="Q64" s="17">
        <f>([4]SUMMARY!$G70)</f>
        <v>50812</v>
      </c>
      <c r="R64" s="17">
        <f>([5]SUMMARY!$G70)</f>
        <v>21109</v>
      </c>
      <c r="S64" s="17">
        <f>([6]SUMMARY!$G70)</f>
        <v>0</v>
      </c>
      <c r="T64" s="17">
        <f>([7]SUMMARY!$G70)</f>
        <v>5000</v>
      </c>
      <c r="U64" s="17">
        <f>([8]SUMMARY!$G70)</f>
        <v>5735</v>
      </c>
      <c r="V64" s="17">
        <f>([9]SUMMARY!$G70)</f>
        <v>4248</v>
      </c>
      <c r="W64" s="17">
        <f>([10]SUMMARY!$G70)</f>
        <v>5472</v>
      </c>
      <c r="X64" s="17">
        <f>([11]SUMMARY!$G70)</f>
        <v>10175</v>
      </c>
      <c r="Y64" s="17">
        <f>([12]SUMMARY!$G70)</f>
        <v>6000</v>
      </c>
      <c r="Z64" s="17">
        <f>([13]SUMMARY!$G70)</f>
        <v>4500</v>
      </c>
      <c r="AA64" s="17">
        <f>([14]SUMMARY!$G70)</f>
        <v>5000</v>
      </c>
      <c r="AB64" s="17">
        <f>([15]SUMMARY!$G70)</f>
        <v>0</v>
      </c>
      <c r="AC64" s="17">
        <f>([16]SUMMARY!$G70)</f>
        <v>12000</v>
      </c>
      <c r="AD64" s="17">
        <f>([17]SUMMARY!$G70)</f>
        <v>0</v>
      </c>
      <c r="AE64" s="17">
        <f>([18]SUMMARY!$G70)</f>
        <v>12797</v>
      </c>
      <c r="AF64" s="17">
        <f>([19]SUMMARY!$G70)</f>
        <v>8717</v>
      </c>
      <c r="AG64" s="17">
        <f>([20]SUMMARY!$G70)</f>
        <v>0</v>
      </c>
      <c r="AH64" s="17">
        <f>([21]SUMMARY!$G70)</f>
        <v>0</v>
      </c>
      <c r="AI64" s="17">
        <f>([22]SUMMARY!$G70)</f>
        <v>0</v>
      </c>
      <c r="AJ64" s="17">
        <f>([23]SUMMARY!$G70)</f>
        <v>0</v>
      </c>
      <c r="AK64" s="17">
        <f>([24]SUMMARY!$G70)</f>
        <v>2000</v>
      </c>
      <c r="AL64" s="17">
        <f>([25]SUMMARY!$G70)</f>
        <v>0</v>
      </c>
      <c r="AM64" s="17">
        <f>([26]SUMMARY!$G70)</f>
        <v>11994</v>
      </c>
      <c r="AN64" s="17">
        <f>([27]SUMMARY!$G70)</f>
        <v>9513</v>
      </c>
      <c r="AO64" s="17">
        <f>([28]SUMMARY!$G70)</f>
        <v>32000</v>
      </c>
      <c r="AP64" s="17">
        <f>([29]SUMMARY!$F32)</f>
        <v>0</v>
      </c>
      <c r="AQ64" s="17">
        <f>([30]SUMMARY!$G70)</f>
        <v>2500</v>
      </c>
      <c r="AR64" s="17">
        <f>([31]SUMMARY!$G70)</f>
        <v>4187</v>
      </c>
      <c r="AS64" s="17">
        <f>([32]SUMMARY!$G70)</f>
        <v>0</v>
      </c>
      <c r="AT64" s="17">
        <f>([33]SUMMARY!$G70)</f>
        <v>7893</v>
      </c>
      <c r="AU64" s="17">
        <f>([34]SUMMARY!$G70)</f>
        <v>0</v>
      </c>
      <c r="AV64" s="17">
        <f>([35]SUMMARY!$G70)</f>
        <v>0</v>
      </c>
      <c r="AW64" s="17">
        <f>([36]SUMMARY!$G70)</f>
        <v>0</v>
      </c>
      <c r="AX64" s="17">
        <f>([37]SUMMARY!$G70)</f>
        <v>0</v>
      </c>
      <c r="AY64" s="17">
        <f>([38]SUMMARY!$G70)</f>
        <v>5000</v>
      </c>
      <c r="AZ64" s="17">
        <f>([39]SUMMARY!$G70)</f>
        <v>10000</v>
      </c>
      <c r="BA64" s="17">
        <f>([40]SUMMARY!$G70)</f>
        <v>4000</v>
      </c>
      <c r="BB64" s="17">
        <f>([41]SUMMARY!$F32)</f>
        <v>0</v>
      </c>
      <c r="BC64" s="17">
        <f>([42]SUMMARY!$G70)</f>
        <v>0</v>
      </c>
      <c r="BD64" s="17">
        <f>([43]SUMMARY!$G70)</f>
        <v>5000</v>
      </c>
      <c r="BE64" s="17">
        <f>([44]SUMMARY!$G70)</f>
        <v>0</v>
      </c>
      <c r="BF64" s="17">
        <f>([45]SUMMARY!$G70)</f>
        <v>0</v>
      </c>
      <c r="BG64" s="17">
        <f>([46]SUMMARY!$G70)</f>
        <v>3000</v>
      </c>
      <c r="BH64" s="17">
        <f>([47]SUMMARY!$F32)</f>
        <v>3600</v>
      </c>
      <c r="BI64" s="17">
        <f>([48]SUMMARY!$F32)</f>
        <v>0</v>
      </c>
      <c r="BJ64" s="17">
        <f>([49]SUMMARY!$F32)</f>
        <v>0</v>
      </c>
      <c r="BK64" s="17">
        <f>([50]SUMMARY!$G70)</f>
        <v>24001</v>
      </c>
      <c r="BL64" s="17">
        <f>([51]SUMMARY!$F32)</f>
        <v>0</v>
      </c>
      <c r="BM64" s="17">
        <f>([52]SUMMARY!$G70)</f>
        <v>0</v>
      </c>
      <c r="BN64" s="17">
        <f>([53]SUMMARY!$G70)</f>
        <v>0</v>
      </c>
      <c r="BO64" s="17">
        <f>([54]SUMMARY!$G70)</f>
        <v>0</v>
      </c>
      <c r="BP64" s="17">
        <f>([55]SUMMARY!$G70)</f>
        <v>0</v>
      </c>
      <c r="BQ64" s="17">
        <f>([56]SUMMARY!$G70)</f>
        <v>6000</v>
      </c>
      <c r="BR64" s="17">
        <f>([57]SUMMARY!$G70)</f>
        <v>0</v>
      </c>
      <c r="BS64" s="17">
        <f>([58]SUMMARY!$F32)</f>
        <v>0</v>
      </c>
      <c r="BT64" s="17">
        <f>([59]SUMMARY!$F32)</f>
        <v>0</v>
      </c>
      <c r="BU64" s="17">
        <f>([60]SUMMARY!$G70)</f>
        <v>0</v>
      </c>
      <c r="BV64" s="17">
        <f>([61]SUMMARY!$F32)</f>
        <v>0</v>
      </c>
      <c r="BW64" s="17">
        <f>([62]SUMMARY!$G70)</f>
        <v>1360</v>
      </c>
      <c r="BX64" s="17">
        <f>([63]SUMMARY!$G70)</f>
        <v>5436</v>
      </c>
      <c r="BY64" s="17">
        <f>([64]SUMMARY!$G70)</f>
        <v>2800</v>
      </c>
      <c r="BZ64" s="17">
        <f>([65]SUMMARY!$G70)</f>
        <v>8197</v>
      </c>
      <c r="CA64" s="17">
        <f>([66]SUMMARY!$G70)</f>
        <v>7715</v>
      </c>
      <c r="CB64" s="17">
        <f>([67]SUMMARY!$G70)</f>
        <v>8200</v>
      </c>
      <c r="CC64" s="17">
        <f>([68]SUMMARY!$G70)</f>
        <v>6000</v>
      </c>
      <c r="CD64" s="17">
        <f>([69]SUMMARY!$G70)</f>
        <v>6266</v>
      </c>
      <c r="CE64" s="17">
        <f>([70]SUMMARY!$G70)</f>
        <v>11985</v>
      </c>
      <c r="CF64" s="17">
        <f>([71]SUMMARY!$G70)</f>
        <v>0</v>
      </c>
      <c r="CG64" s="17">
        <f>([72]SUMMARY!$G70)</f>
        <v>6000</v>
      </c>
      <c r="CH64" s="17">
        <f>([73]SUMMARY!$G70)</f>
        <v>15000</v>
      </c>
      <c r="CI64" s="17">
        <f>([74]SUMMARY!$G70)</f>
        <v>14667</v>
      </c>
      <c r="CJ64" s="17">
        <f>([75]SUMMARY!$G70)</f>
        <v>0</v>
      </c>
      <c r="CK64" s="17">
        <f>([76]SUMMARY!$G70)</f>
        <v>0</v>
      </c>
      <c r="CL64" s="17">
        <f>([77]SUMMARY!$G70)</f>
        <v>0</v>
      </c>
      <c r="CM64" s="17">
        <f>([78]SUMMARY!$G70)</f>
        <v>0</v>
      </c>
      <c r="CN64" s="17">
        <f>([79]SUMMARY!$G70)</f>
        <v>0</v>
      </c>
      <c r="CO64" s="17">
        <f>([80]SUMMARY!$G70)</f>
        <v>0</v>
      </c>
      <c r="CP64" s="17">
        <f>([81]SUMMARY!$G70)</f>
        <v>0</v>
      </c>
      <c r="CQ64" s="17">
        <f>([82]SUMMARY!$G70)</f>
        <v>0</v>
      </c>
      <c r="CR64" s="17">
        <f>([83]SUMMARY!$G70)</f>
        <v>0</v>
      </c>
      <c r="CS64" s="17">
        <f>([84]SUMMARY!$G70)</f>
        <v>5000</v>
      </c>
      <c r="CT64" s="17">
        <f>([85]SUMMARY!$F32)</f>
        <v>5544</v>
      </c>
      <c r="CU64" s="17">
        <f>([86]SUMMARY!$G70)</f>
        <v>4278</v>
      </c>
      <c r="CV64" s="17">
        <f>([87]SUMMARY!$G70)</f>
        <v>17000</v>
      </c>
      <c r="CW64" s="17">
        <f>([88]SUMMARY!$G70)</f>
        <v>10000</v>
      </c>
      <c r="CX64" s="17">
        <f>([89]SUMMARY!$G70)</f>
        <v>13500</v>
      </c>
      <c r="CY64" s="17">
        <f>([90]SUMMARY!$G70)</f>
        <v>1000</v>
      </c>
      <c r="CZ64" s="17">
        <f>([91]SUMMARY!$G70)</f>
        <v>3790</v>
      </c>
      <c r="DA64" s="17">
        <f>([92]SUMMARY!$G70)</f>
        <v>4530</v>
      </c>
    </row>
    <row r="65" spans="1:105">
      <c r="A65" s="131">
        <v>1060403</v>
      </c>
      <c r="B65" s="131" t="s">
        <v>53</v>
      </c>
      <c r="C65" s="132">
        <v>1367193</v>
      </c>
      <c r="D65" s="21">
        <v>973706</v>
      </c>
      <c r="E65" s="132">
        <f t="shared" si="72"/>
        <v>989385</v>
      </c>
      <c r="F65" s="21">
        <f t="shared" si="73"/>
        <v>15679</v>
      </c>
      <c r="G65" s="21">
        <f t="shared" si="74"/>
        <v>1041822.405</v>
      </c>
      <c r="H65" s="21">
        <f t="shared" si="75"/>
        <v>1099122.6372750001</v>
      </c>
      <c r="I65" s="21">
        <f t="shared" si="76"/>
        <v>290310</v>
      </c>
      <c r="J65" s="21">
        <f t="shared" si="77"/>
        <v>37961</v>
      </c>
      <c r="K65" s="21">
        <f t="shared" si="78"/>
        <v>34686</v>
      </c>
      <c r="L65" s="21">
        <f t="shared" si="79"/>
        <v>148080</v>
      </c>
      <c r="M65" s="21">
        <f t="shared" si="80"/>
        <v>48063</v>
      </c>
      <c r="N65" s="21">
        <f t="shared" si="81"/>
        <v>122848</v>
      </c>
      <c r="O65" s="21">
        <f t="shared" si="82"/>
        <v>208233</v>
      </c>
      <c r="P65" s="21">
        <f t="shared" si="83"/>
        <v>99204</v>
      </c>
      <c r="Q65" s="17">
        <f>([4]SUMMARY!$G71)</f>
        <v>52525</v>
      </c>
      <c r="R65" s="17">
        <f>([5]SUMMARY!$G71)</f>
        <v>86286</v>
      </c>
      <c r="S65" s="17">
        <f>([6]SUMMARY!$G71)</f>
        <v>118090</v>
      </c>
      <c r="T65" s="17">
        <f>([7]SUMMARY!$G71)</f>
        <v>0</v>
      </c>
      <c r="U65" s="17">
        <f>([8]SUMMARY!$G71)</f>
        <v>0</v>
      </c>
      <c r="V65" s="17">
        <f>([9]SUMMARY!$G71)</f>
        <v>0</v>
      </c>
      <c r="W65" s="17">
        <f>([10]SUMMARY!$G71)</f>
        <v>0</v>
      </c>
      <c r="X65" s="17">
        <f>([11]SUMMARY!$G71)</f>
        <v>0</v>
      </c>
      <c r="Y65" s="17">
        <f>([12]SUMMARY!$G71)</f>
        <v>0</v>
      </c>
      <c r="Z65" s="17">
        <f>([13]SUMMARY!$G71)</f>
        <v>0</v>
      </c>
      <c r="AA65" s="17">
        <f>([14]SUMMARY!$G71)</f>
        <v>0</v>
      </c>
      <c r="AB65" s="17">
        <f>([15]SUMMARY!$G71)</f>
        <v>0</v>
      </c>
      <c r="AC65" s="17">
        <f>([16]SUMMARY!$G71)</f>
        <v>33409</v>
      </c>
      <c r="AD65" s="17">
        <f>([17]SUMMARY!$G71)</f>
        <v>0</v>
      </c>
      <c r="AE65" s="17">
        <f>([18]SUMMARY!$G71)</f>
        <v>0</v>
      </c>
      <c r="AF65" s="17">
        <f>([19]SUMMARY!$G71)</f>
        <v>5405</v>
      </c>
      <c r="AG65" s="17">
        <f>([20]SUMMARY!$G71)</f>
        <v>20000</v>
      </c>
      <c r="AH65" s="17">
        <f>([21]SUMMARY!$G71)</f>
        <v>5056</v>
      </c>
      <c r="AI65" s="17">
        <f>([22]SUMMARY!$G71)</f>
        <v>3000</v>
      </c>
      <c r="AJ65" s="17">
        <f>([23]SUMMARY!$G71)</f>
        <v>4500</v>
      </c>
      <c r="AK65" s="17">
        <f>([24]SUMMARY!$G71)</f>
        <v>20465</v>
      </c>
      <c r="AL65" s="17">
        <f>([25]SUMMARY!$G71)</f>
        <v>0</v>
      </c>
      <c r="AM65" s="17">
        <f>([26]SUMMARY!$G71)</f>
        <v>14221</v>
      </c>
      <c r="AN65" s="17">
        <f>([27]SUMMARY!$G71)</f>
        <v>51828</v>
      </c>
      <c r="AO65" s="17">
        <f>([28]SUMMARY!$G71)</f>
        <v>52601</v>
      </c>
      <c r="AP65" s="17">
        <f>([29]SUMMARY!$F33)</f>
        <v>0</v>
      </c>
      <c r="AQ65" s="17">
        <f>([30]SUMMARY!$G71)</f>
        <v>0</v>
      </c>
      <c r="AR65" s="17">
        <f>([31]SUMMARY!$G71)</f>
        <v>0</v>
      </c>
      <c r="AS65" s="17">
        <f>([32]SUMMARY!$G71)</f>
        <v>37137</v>
      </c>
      <c r="AT65" s="17">
        <f>([33]SUMMARY!$G71)</f>
        <v>0</v>
      </c>
      <c r="AU65" s="17">
        <f>([34]SUMMARY!$G71)</f>
        <v>0</v>
      </c>
      <c r="AV65" s="17">
        <f>([35]SUMMARY!$G71)</f>
        <v>0</v>
      </c>
      <c r="AW65" s="17">
        <f>([36]SUMMARY!$G71)</f>
        <v>0</v>
      </c>
      <c r="AX65" s="17">
        <f>([37]SUMMARY!$G71)</f>
        <v>0</v>
      </c>
      <c r="AY65" s="17">
        <f>([38]SUMMARY!$G71)</f>
        <v>0</v>
      </c>
      <c r="AZ65" s="17">
        <f>([39]SUMMARY!$G71)</f>
        <v>0</v>
      </c>
      <c r="BA65" s="17">
        <f>([40]SUMMARY!$G71)</f>
        <v>0</v>
      </c>
      <c r="BB65" s="17">
        <f>([41]SUMMARY!$F33)</f>
        <v>0</v>
      </c>
      <c r="BC65" s="17">
        <f>([42]SUMMARY!$G71)</f>
        <v>0</v>
      </c>
      <c r="BD65" s="17">
        <f>([43]SUMMARY!$G71)</f>
        <v>0</v>
      </c>
      <c r="BE65" s="17">
        <f>([44]SUMMARY!$G71)</f>
        <v>0</v>
      </c>
      <c r="BF65" s="17">
        <f>([45]SUMMARY!$G71)</f>
        <v>0</v>
      </c>
      <c r="BG65" s="17">
        <f>([46]SUMMARY!$G71)</f>
        <v>1200</v>
      </c>
      <c r="BH65" s="17">
        <f>([47]SUMMARY!$F33)</f>
        <v>5314</v>
      </c>
      <c r="BI65" s="17">
        <f>([48]SUMMARY!$F33)</f>
        <v>0</v>
      </c>
      <c r="BJ65" s="17">
        <f>([49]SUMMARY!$F33)</f>
        <v>0</v>
      </c>
      <c r="BK65" s="17">
        <f>([50]SUMMARY!$G71)</f>
        <v>0</v>
      </c>
      <c r="BL65" s="17">
        <f>([51]SUMMARY!$F33)</f>
        <v>0</v>
      </c>
      <c r="BM65" s="17">
        <f>([52]SUMMARY!$G71)</f>
        <v>0</v>
      </c>
      <c r="BN65" s="17">
        <f>([53]SUMMARY!$G71)</f>
        <v>0</v>
      </c>
      <c r="BO65" s="17">
        <f>([54]SUMMARY!$G71)</f>
        <v>0</v>
      </c>
      <c r="BP65" s="17">
        <f>([55]SUMMARY!$G71)</f>
        <v>0</v>
      </c>
      <c r="BQ65" s="17">
        <f>([56]SUMMARY!$G71)</f>
        <v>0</v>
      </c>
      <c r="BR65" s="17">
        <f>([57]SUMMARY!$G71)</f>
        <v>31330</v>
      </c>
      <c r="BS65" s="17">
        <f>([58]SUMMARY!$F33)</f>
        <v>0</v>
      </c>
      <c r="BT65" s="17">
        <f>([59]SUMMARY!$F33)</f>
        <v>0</v>
      </c>
      <c r="BU65" s="17">
        <f>([60]SUMMARY!$G71)</f>
        <v>12733</v>
      </c>
      <c r="BV65" s="17">
        <f>([61]SUMMARY!$F33)</f>
        <v>4000</v>
      </c>
      <c r="BW65" s="17">
        <f>([62]SUMMARY!$G71)</f>
        <v>0</v>
      </c>
      <c r="BX65" s="17">
        <f>([63]SUMMARY!$G71)</f>
        <v>0</v>
      </c>
      <c r="BY65" s="17">
        <f>([64]SUMMARY!$G71)</f>
        <v>0</v>
      </c>
      <c r="BZ65" s="17">
        <f>([65]SUMMARY!$G71)</f>
        <v>0</v>
      </c>
      <c r="CA65" s="17">
        <f>([66]SUMMARY!$G71)</f>
        <v>0</v>
      </c>
      <c r="CB65" s="17">
        <f>([67]SUMMARY!$G71)</f>
        <v>114448</v>
      </c>
      <c r="CC65" s="17">
        <f>([68]SUMMARY!$G71)</f>
        <v>8400</v>
      </c>
      <c r="CD65" s="17">
        <f>([69]SUMMARY!$G71)</f>
        <v>0</v>
      </c>
      <c r="CE65" s="17">
        <f>([70]SUMMARY!$G71)</f>
        <v>0</v>
      </c>
      <c r="CF65" s="17">
        <f>([71]SUMMARY!$G71)</f>
        <v>0</v>
      </c>
      <c r="CG65" s="17">
        <f>([72]SUMMARY!$G71)</f>
        <v>0</v>
      </c>
      <c r="CH65" s="17">
        <f>([73]SUMMARY!$G71)</f>
        <v>0</v>
      </c>
      <c r="CI65" s="17">
        <f>([74]SUMMARY!$G71)</f>
        <v>52233</v>
      </c>
      <c r="CJ65" s="17">
        <f>([75]SUMMARY!$G71)</f>
        <v>0</v>
      </c>
      <c r="CK65" s="17">
        <f>([76]SUMMARY!$G71)</f>
        <v>0</v>
      </c>
      <c r="CL65" s="17">
        <f>([77]SUMMARY!$G71)</f>
        <v>156000</v>
      </c>
      <c r="CM65" s="17">
        <f>([78]SUMMARY!$G71)</f>
        <v>0</v>
      </c>
      <c r="CN65" s="17">
        <f>([79]SUMMARY!$G71)</f>
        <v>0</v>
      </c>
      <c r="CO65" s="17">
        <f>([80]SUMMARY!$G71)</f>
        <v>0</v>
      </c>
      <c r="CP65" s="17">
        <f>([81]SUMMARY!$G71)</f>
        <v>0</v>
      </c>
      <c r="CQ65" s="17">
        <f>([82]SUMMARY!$G71)</f>
        <v>0</v>
      </c>
      <c r="CR65" s="17">
        <f>([83]SUMMARY!$G71)</f>
        <v>0</v>
      </c>
      <c r="CS65" s="17">
        <f>([84]SUMMARY!$G71)</f>
        <v>50000</v>
      </c>
      <c r="CT65" s="17">
        <f>([85]SUMMARY!$F33)</f>
        <v>13704</v>
      </c>
      <c r="CU65" s="17">
        <f>([86]SUMMARY!$G71)</f>
        <v>0</v>
      </c>
      <c r="CV65" s="17">
        <f>([87]SUMMARY!$G71)</f>
        <v>5000</v>
      </c>
      <c r="CW65" s="17">
        <f>([88]SUMMARY!$G71)</f>
        <v>21500</v>
      </c>
      <c r="CX65" s="17">
        <f>([89]SUMMARY!$G71)</f>
        <v>0</v>
      </c>
      <c r="CY65" s="17">
        <f>([90]SUMMARY!$G71)</f>
        <v>3000</v>
      </c>
      <c r="CZ65" s="17">
        <f>([91]SUMMARY!$G71)</f>
        <v>6000</v>
      </c>
      <c r="DA65" s="17">
        <f>([92]SUMMARY!$G71)</f>
        <v>0</v>
      </c>
    </row>
    <row r="66" spans="1:105">
      <c r="A66" s="131">
        <v>1060404</v>
      </c>
      <c r="B66" s="131" t="s">
        <v>54</v>
      </c>
      <c r="C66" s="132">
        <v>0</v>
      </c>
      <c r="D66" s="21">
        <v>0</v>
      </c>
      <c r="E66" s="132">
        <f t="shared" si="72"/>
        <v>0</v>
      </c>
      <c r="F66" s="21">
        <f t="shared" si="73"/>
        <v>0</v>
      </c>
      <c r="G66" s="21">
        <f t="shared" si="74"/>
        <v>0</v>
      </c>
      <c r="H66" s="21">
        <f t="shared" si="75"/>
        <v>0</v>
      </c>
      <c r="I66" s="21">
        <f t="shared" si="76"/>
        <v>0</v>
      </c>
      <c r="J66" s="21">
        <f t="shared" si="77"/>
        <v>0</v>
      </c>
      <c r="K66" s="21">
        <f t="shared" si="78"/>
        <v>0</v>
      </c>
      <c r="L66" s="21">
        <f t="shared" si="79"/>
        <v>0</v>
      </c>
      <c r="M66" s="21">
        <f t="shared" si="80"/>
        <v>0</v>
      </c>
      <c r="N66" s="21">
        <f t="shared" si="81"/>
        <v>0</v>
      </c>
      <c r="O66" s="21">
        <f t="shared" si="82"/>
        <v>0</v>
      </c>
      <c r="P66" s="21">
        <f t="shared" si="83"/>
        <v>0</v>
      </c>
      <c r="Q66" s="17">
        <f>([4]SUMMARY!$G72)</f>
        <v>0</v>
      </c>
      <c r="R66" s="17">
        <f>([5]SUMMARY!$G72)</f>
        <v>0</v>
      </c>
      <c r="S66" s="17">
        <f>([6]SUMMARY!$G72)</f>
        <v>0</v>
      </c>
      <c r="T66" s="17">
        <f>([7]SUMMARY!$G72)</f>
        <v>0</v>
      </c>
      <c r="U66" s="17">
        <f>([8]SUMMARY!$G72)</f>
        <v>0</v>
      </c>
      <c r="V66" s="17">
        <f>([9]SUMMARY!$G72)</f>
        <v>0</v>
      </c>
      <c r="W66" s="17">
        <f>([10]SUMMARY!$G72)</f>
        <v>0</v>
      </c>
      <c r="X66" s="17">
        <f>([11]SUMMARY!$G72)</f>
        <v>0</v>
      </c>
      <c r="Y66" s="17">
        <f>([12]SUMMARY!$G72)</f>
        <v>0</v>
      </c>
      <c r="Z66" s="17">
        <f>([13]SUMMARY!$G72)</f>
        <v>0</v>
      </c>
      <c r="AA66" s="17">
        <f>([14]SUMMARY!$G72)</f>
        <v>0</v>
      </c>
      <c r="AB66" s="17">
        <f>([15]SUMMARY!$G72)</f>
        <v>0</v>
      </c>
      <c r="AC66" s="17">
        <f>([16]SUMMARY!$G72)</f>
        <v>0</v>
      </c>
      <c r="AD66" s="17">
        <f>([17]SUMMARY!$G72)</f>
        <v>0</v>
      </c>
      <c r="AE66" s="17">
        <f>([18]SUMMARY!$G72)</f>
        <v>0</v>
      </c>
      <c r="AF66" s="17">
        <f>([19]SUMMARY!$G72)</f>
        <v>0</v>
      </c>
      <c r="AG66" s="17">
        <f>([20]SUMMARY!$G72)</f>
        <v>0</v>
      </c>
      <c r="AH66" s="17">
        <f>([21]SUMMARY!$G72)</f>
        <v>0</v>
      </c>
      <c r="AI66" s="17">
        <f>([22]SUMMARY!$G72)</f>
        <v>0</v>
      </c>
      <c r="AJ66" s="17">
        <f>([23]SUMMARY!$G72)</f>
        <v>0</v>
      </c>
      <c r="AK66" s="17">
        <f>([24]SUMMARY!$G72)</f>
        <v>0</v>
      </c>
      <c r="AL66" s="17">
        <f>([25]SUMMARY!$G72)</f>
        <v>0</v>
      </c>
      <c r="AM66" s="17">
        <f>([26]SUMMARY!$G72)</f>
        <v>0</v>
      </c>
      <c r="AN66" s="17">
        <f>([27]SUMMARY!$G72)</f>
        <v>0</v>
      </c>
      <c r="AO66" s="17">
        <f>([28]SUMMARY!$G72)</f>
        <v>0</v>
      </c>
      <c r="AP66" s="17">
        <f>([29]SUMMARY!$F34)</f>
        <v>0</v>
      </c>
      <c r="AQ66" s="17">
        <f>([30]SUMMARY!$G72)</f>
        <v>0</v>
      </c>
      <c r="AR66" s="17">
        <f>([31]SUMMARY!$G72)</f>
        <v>0</v>
      </c>
      <c r="AS66" s="17">
        <f>([32]SUMMARY!$G72)</f>
        <v>0</v>
      </c>
      <c r="AT66" s="17">
        <f>([33]SUMMARY!$G72)</f>
        <v>0</v>
      </c>
      <c r="AU66" s="17">
        <f>([34]SUMMARY!$G72)</f>
        <v>0</v>
      </c>
      <c r="AV66" s="17">
        <f>([35]SUMMARY!$G72)</f>
        <v>0</v>
      </c>
      <c r="AW66" s="17">
        <f>([36]SUMMARY!$G72)</f>
        <v>0</v>
      </c>
      <c r="AX66" s="17">
        <f>([37]SUMMARY!$G72)</f>
        <v>0</v>
      </c>
      <c r="AY66" s="17">
        <f>([38]SUMMARY!$G72)</f>
        <v>0</v>
      </c>
      <c r="AZ66" s="17">
        <f>([39]SUMMARY!$G72)</f>
        <v>0</v>
      </c>
      <c r="BA66" s="17">
        <f>([40]SUMMARY!$G72)</f>
        <v>0</v>
      </c>
      <c r="BB66" s="17">
        <f>([41]SUMMARY!$F34)</f>
        <v>0</v>
      </c>
      <c r="BC66" s="17">
        <f>([42]SUMMARY!$G72)</f>
        <v>0</v>
      </c>
      <c r="BD66" s="17">
        <f>([43]SUMMARY!$G72)</f>
        <v>0</v>
      </c>
      <c r="BE66" s="17">
        <f>([44]SUMMARY!$G72)</f>
        <v>0</v>
      </c>
      <c r="BF66" s="17">
        <f>([45]SUMMARY!$G72)</f>
        <v>0</v>
      </c>
      <c r="BG66" s="17">
        <f>([46]SUMMARY!$G72)</f>
        <v>0</v>
      </c>
      <c r="BH66" s="17">
        <f>([47]SUMMARY!$F34)</f>
        <v>0</v>
      </c>
      <c r="BI66" s="17">
        <f>([48]SUMMARY!$F34)</f>
        <v>0</v>
      </c>
      <c r="BJ66" s="17">
        <f>([49]SUMMARY!$F34)</f>
        <v>0</v>
      </c>
      <c r="BK66" s="17">
        <f>([50]SUMMARY!$G72)</f>
        <v>0</v>
      </c>
      <c r="BL66" s="17">
        <f>([51]SUMMARY!$F34)</f>
        <v>0</v>
      </c>
      <c r="BM66" s="17">
        <f>([52]SUMMARY!$G72)</f>
        <v>0</v>
      </c>
      <c r="BN66" s="17">
        <f>([53]SUMMARY!$G72)</f>
        <v>0</v>
      </c>
      <c r="BO66" s="17">
        <f>([54]SUMMARY!$G72)</f>
        <v>0</v>
      </c>
      <c r="BP66" s="17">
        <f>([55]SUMMARY!$G72)</f>
        <v>0</v>
      </c>
      <c r="BQ66" s="17">
        <f>([56]SUMMARY!$G72)</f>
        <v>0</v>
      </c>
      <c r="BR66" s="17">
        <f>([57]SUMMARY!$G72)</f>
        <v>0</v>
      </c>
      <c r="BS66" s="17">
        <f>([58]SUMMARY!$F34)</f>
        <v>0</v>
      </c>
      <c r="BT66" s="17">
        <f>([59]SUMMARY!$F34)</f>
        <v>0</v>
      </c>
      <c r="BU66" s="17">
        <f>([60]SUMMARY!$G72)</f>
        <v>0</v>
      </c>
      <c r="BV66" s="17">
        <f>([61]SUMMARY!$F34)</f>
        <v>0</v>
      </c>
      <c r="BW66" s="17">
        <f>([62]SUMMARY!$G72)</f>
        <v>0</v>
      </c>
      <c r="BX66" s="17">
        <f>([63]SUMMARY!$G72)</f>
        <v>0</v>
      </c>
      <c r="BY66" s="17">
        <f>([64]SUMMARY!$G72)</f>
        <v>0</v>
      </c>
      <c r="BZ66" s="17">
        <f>([65]SUMMARY!$G72)</f>
        <v>0</v>
      </c>
      <c r="CA66" s="17">
        <f>([66]SUMMARY!$G72)</f>
        <v>0</v>
      </c>
      <c r="CB66" s="17">
        <f>([67]SUMMARY!$G72)</f>
        <v>0</v>
      </c>
      <c r="CC66" s="17">
        <f>([68]SUMMARY!$G72)</f>
        <v>0</v>
      </c>
      <c r="CD66" s="17">
        <f>([69]SUMMARY!$G72)</f>
        <v>0</v>
      </c>
      <c r="CE66" s="17">
        <f>([70]SUMMARY!$G72)</f>
        <v>0</v>
      </c>
      <c r="CF66" s="17">
        <f>([71]SUMMARY!$G72)</f>
        <v>0</v>
      </c>
      <c r="CG66" s="17">
        <f>([72]SUMMARY!$G72)</f>
        <v>0</v>
      </c>
      <c r="CH66" s="17">
        <f>([73]SUMMARY!$G72)</f>
        <v>0</v>
      </c>
      <c r="CI66" s="17">
        <f>([74]SUMMARY!$G72)</f>
        <v>0</v>
      </c>
      <c r="CJ66" s="17">
        <f>([75]SUMMARY!$G72)</f>
        <v>0</v>
      </c>
      <c r="CK66" s="17">
        <f>([76]SUMMARY!$G72)</f>
        <v>0</v>
      </c>
      <c r="CL66" s="17">
        <f>([77]SUMMARY!$G72)</f>
        <v>0</v>
      </c>
      <c r="CM66" s="17">
        <f>([78]SUMMARY!$G72)</f>
        <v>0</v>
      </c>
      <c r="CN66" s="17">
        <f>([79]SUMMARY!$G72)</f>
        <v>0</v>
      </c>
      <c r="CO66" s="17">
        <f>([80]SUMMARY!$G72)</f>
        <v>0</v>
      </c>
      <c r="CP66" s="17">
        <f>([81]SUMMARY!$G72)</f>
        <v>0</v>
      </c>
      <c r="CQ66" s="17">
        <f>([82]SUMMARY!$G72)</f>
        <v>0</v>
      </c>
      <c r="CR66" s="17">
        <f>([83]SUMMARY!$G72)</f>
        <v>0</v>
      </c>
      <c r="CS66" s="17">
        <f>([84]SUMMARY!$G72)</f>
        <v>0</v>
      </c>
      <c r="CT66" s="17">
        <f>([85]SUMMARY!$F34)</f>
        <v>0</v>
      </c>
      <c r="CU66" s="17">
        <f>([86]SUMMARY!$G72)</f>
        <v>0</v>
      </c>
      <c r="CV66" s="17">
        <f>([87]SUMMARY!$G72)</f>
        <v>0</v>
      </c>
      <c r="CW66" s="17">
        <f>([88]SUMMARY!$G72)</f>
        <v>0</v>
      </c>
      <c r="CX66" s="17">
        <f>([89]SUMMARY!$G72)</f>
        <v>0</v>
      </c>
      <c r="CY66" s="17">
        <f>([90]SUMMARY!$G72)</f>
        <v>0</v>
      </c>
      <c r="CZ66" s="17">
        <f>([91]SUMMARY!$G72)</f>
        <v>0</v>
      </c>
      <c r="DA66" s="17">
        <f>([92]SUMMARY!$G72)</f>
        <v>0</v>
      </c>
    </row>
    <row r="67" spans="1:105">
      <c r="A67" s="131">
        <v>1060405</v>
      </c>
      <c r="B67" s="131" t="s">
        <v>55</v>
      </c>
      <c r="C67" s="132">
        <v>588000</v>
      </c>
      <c r="D67" s="21">
        <v>471710</v>
      </c>
      <c r="E67" s="132">
        <f t="shared" si="72"/>
        <v>471710</v>
      </c>
      <c r="F67" s="21">
        <f t="shared" si="73"/>
        <v>0</v>
      </c>
      <c r="G67" s="21">
        <f t="shared" si="74"/>
        <v>496710.63</v>
      </c>
      <c r="H67" s="21">
        <f t="shared" si="75"/>
        <v>524029.71464999998</v>
      </c>
      <c r="I67" s="21">
        <f t="shared" si="76"/>
        <v>0</v>
      </c>
      <c r="J67" s="21">
        <f t="shared" si="77"/>
        <v>0</v>
      </c>
      <c r="K67" s="21">
        <f t="shared" si="78"/>
        <v>0</v>
      </c>
      <c r="L67" s="21">
        <f t="shared" si="79"/>
        <v>0</v>
      </c>
      <c r="M67" s="21">
        <f t="shared" si="80"/>
        <v>0</v>
      </c>
      <c r="N67" s="21">
        <f t="shared" si="81"/>
        <v>0</v>
      </c>
      <c r="O67" s="21">
        <f t="shared" si="82"/>
        <v>0</v>
      </c>
      <c r="P67" s="21">
        <f t="shared" si="83"/>
        <v>471710</v>
      </c>
      <c r="Q67" s="17">
        <f>([4]SUMMARY!$G73)</f>
        <v>0</v>
      </c>
      <c r="R67" s="17">
        <f>([5]SUMMARY!$G73)</f>
        <v>0</v>
      </c>
      <c r="S67" s="17">
        <f>([6]SUMMARY!$G73)</f>
        <v>0</v>
      </c>
      <c r="T67" s="17">
        <f>([7]SUMMARY!$G73)</f>
        <v>0</v>
      </c>
      <c r="U67" s="17">
        <f>([8]SUMMARY!$G73)</f>
        <v>0</v>
      </c>
      <c r="V67" s="17">
        <f>([9]SUMMARY!$G73)</f>
        <v>0</v>
      </c>
      <c r="W67" s="17">
        <f>([10]SUMMARY!$G73)</f>
        <v>0</v>
      </c>
      <c r="X67" s="17">
        <f>([11]SUMMARY!$G73)</f>
        <v>0</v>
      </c>
      <c r="Y67" s="17">
        <f>([12]SUMMARY!$G73)</f>
        <v>0</v>
      </c>
      <c r="Z67" s="17">
        <f>([13]SUMMARY!$G73)</f>
        <v>0</v>
      </c>
      <c r="AA67" s="17">
        <f>([14]SUMMARY!$G73)</f>
        <v>0</v>
      </c>
      <c r="AB67" s="17">
        <f>([15]SUMMARY!$G73)</f>
        <v>0</v>
      </c>
      <c r="AC67" s="17">
        <f>([16]SUMMARY!$G73)</f>
        <v>0</v>
      </c>
      <c r="AD67" s="17">
        <f>([17]SUMMARY!$G73)</f>
        <v>0</v>
      </c>
      <c r="AE67" s="17">
        <f>([18]SUMMARY!$G73)</f>
        <v>0</v>
      </c>
      <c r="AF67" s="17">
        <f>([19]SUMMARY!$G73)</f>
        <v>0</v>
      </c>
      <c r="AG67" s="17">
        <f>([20]SUMMARY!$G73)</f>
        <v>0</v>
      </c>
      <c r="AH67" s="17">
        <f>([21]SUMMARY!$G73)</f>
        <v>0</v>
      </c>
      <c r="AI67" s="17">
        <f>([22]SUMMARY!$G73)</f>
        <v>0</v>
      </c>
      <c r="AJ67" s="17">
        <f>([23]SUMMARY!$G73)</f>
        <v>0</v>
      </c>
      <c r="AK67" s="17">
        <f>([24]SUMMARY!$G73)</f>
        <v>0</v>
      </c>
      <c r="AL67" s="17">
        <f>([25]SUMMARY!$G73)</f>
        <v>0</v>
      </c>
      <c r="AM67" s="17">
        <f>([26]SUMMARY!$G73)</f>
        <v>0</v>
      </c>
      <c r="AN67" s="17">
        <f>([27]SUMMARY!$G73)</f>
        <v>0</v>
      </c>
      <c r="AO67" s="17">
        <f>([28]SUMMARY!$G73)</f>
        <v>0</v>
      </c>
      <c r="AP67" s="17">
        <f>([29]SUMMARY!$F35)</f>
        <v>0</v>
      </c>
      <c r="AQ67" s="17">
        <f>([30]SUMMARY!$G73)</f>
        <v>0</v>
      </c>
      <c r="AR67" s="17">
        <f>([31]SUMMARY!$G73)</f>
        <v>0</v>
      </c>
      <c r="AS67" s="17">
        <f>([32]SUMMARY!$G73)</f>
        <v>0</v>
      </c>
      <c r="AT67" s="17">
        <f>([33]SUMMARY!$G73)</f>
        <v>0</v>
      </c>
      <c r="AU67" s="17">
        <f>([34]SUMMARY!$G73)</f>
        <v>0</v>
      </c>
      <c r="AV67" s="17">
        <f>([35]SUMMARY!$G73)</f>
        <v>0</v>
      </c>
      <c r="AW67" s="17">
        <f>([36]SUMMARY!$G73)</f>
        <v>0</v>
      </c>
      <c r="AX67" s="17">
        <f>([37]SUMMARY!$G73)</f>
        <v>0</v>
      </c>
      <c r="AY67" s="17">
        <f>([38]SUMMARY!$G73)</f>
        <v>0</v>
      </c>
      <c r="AZ67" s="17">
        <f>([39]SUMMARY!$G73)</f>
        <v>0</v>
      </c>
      <c r="BA67" s="17">
        <f>([40]SUMMARY!$G73)</f>
        <v>0</v>
      </c>
      <c r="BB67" s="17">
        <f>([41]SUMMARY!$F35)</f>
        <v>0</v>
      </c>
      <c r="BC67" s="17">
        <f>([42]SUMMARY!$G73)</f>
        <v>0</v>
      </c>
      <c r="BD67" s="17">
        <f>([43]SUMMARY!$G73)</f>
        <v>0</v>
      </c>
      <c r="BE67" s="17">
        <f>([44]SUMMARY!$G73)</f>
        <v>0</v>
      </c>
      <c r="BF67" s="17">
        <f>([45]SUMMARY!$G73)</f>
        <v>0</v>
      </c>
      <c r="BG67" s="17">
        <f>([46]SUMMARY!$G73)</f>
        <v>0</v>
      </c>
      <c r="BH67" s="17">
        <f>([47]SUMMARY!$F35)</f>
        <v>0</v>
      </c>
      <c r="BI67" s="17">
        <f>([48]SUMMARY!$F35)</f>
        <v>0</v>
      </c>
      <c r="BJ67" s="17">
        <f>([49]SUMMARY!$F35)</f>
        <v>0</v>
      </c>
      <c r="BK67" s="17">
        <f>([50]SUMMARY!$G73)</f>
        <v>0</v>
      </c>
      <c r="BL67" s="17">
        <f>([51]SUMMARY!$F35)</f>
        <v>0</v>
      </c>
      <c r="BM67" s="17">
        <f>([52]SUMMARY!$G73)</f>
        <v>0</v>
      </c>
      <c r="BN67" s="17">
        <f>([53]SUMMARY!$G73)</f>
        <v>0</v>
      </c>
      <c r="BO67" s="17">
        <f>([54]SUMMARY!$G73)</f>
        <v>0</v>
      </c>
      <c r="BP67" s="17">
        <f>([55]SUMMARY!$G73)</f>
        <v>0</v>
      </c>
      <c r="BQ67" s="17">
        <f>([56]SUMMARY!$G73)</f>
        <v>0</v>
      </c>
      <c r="BR67" s="17">
        <f>([57]SUMMARY!$G73)</f>
        <v>0</v>
      </c>
      <c r="BS67" s="17">
        <f>([58]SUMMARY!$F35)</f>
        <v>0</v>
      </c>
      <c r="BT67" s="17">
        <f>([59]SUMMARY!$F35)</f>
        <v>0</v>
      </c>
      <c r="BU67" s="17">
        <f>([60]SUMMARY!$G73)</f>
        <v>0</v>
      </c>
      <c r="BV67" s="17">
        <f>([61]SUMMARY!$F35)</f>
        <v>0</v>
      </c>
      <c r="BW67" s="17">
        <f>([62]SUMMARY!$G73)</f>
        <v>0</v>
      </c>
      <c r="BX67" s="17">
        <f>([63]SUMMARY!$G73)</f>
        <v>0</v>
      </c>
      <c r="BY67" s="17">
        <f>([64]SUMMARY!$G73)</f>
        <v>0</v>
      </c>
      <c r="BZ67" s="17">
        <f>([65]SUMMARY!$G73)</f>
        <v>0</v>
      </c>
      <c r="CA67" s="17">
        <f>([66]SUMMARY!$G73)</f>
        <v>0</v>
      </c>
      <c r="CB67" s="17">
        <f>([67]SUMMARY!$G73)</f>
        <v>0</v>
      </c>
      <c r="CC67" s="17">
        <f>([68]SUMMARY!$G73)</f>
        <v>0</v>
      </c>
      <c r="CD67" s="17">
        <f>([69]SUMMARY!$G73)</f>
        <v>0</v>
      </c>
      <c r="CE67" s="17">
        <f>([70]SUMMARY!$G73)</f>
        <v>0</v>
      </c>
      <c r="CF67" s="17">
        <f>([71]SUMMARY!$G73)</f>
        <v>0</v>
      </c>
      <c r="CG67" s="17">
        <f>([72]SUMMARY!$G73)</f>
        <v>0</v>
      </c>
      <c r="CH67" s="17">
        <f>([73]SUMMARY!$G73)</f>
        <v>0</v>
      </c>
      <c r="CI67" s="17">
        <f>([74]SUMMARY!$G73)</f>
        <v>0</v>
      </c>
      <c r="CJ67" s="17">
        <f>([75]SUMMARY!$G73)</f>
        <v>0</v>
      </c>
      <c r="CK67" s="17">
        <f>([76]SUMMARY!$G73)</f>
        <v>0</v>
      </c>
      <c r="CL67" s="17">
        <f>([77]SUMMARY!$G73)</f>
        <v>0</v>
      </c>
      <c r="CM67" s="17">
        <f>([78]SUMMARY!$G73)</f>
        <v>0</v>
      </c>
      <c r="CN67" s="17">
        <f>([79]SUMMARY!$G73)</f>
        <v>0</v>
      </c>
      <c r="CO67" s="17">
        <f>([80]SUMMARY!$G73)</f>
        <v>0</v>
      </c>
      <c r="CP67" s="17">
        <f>([81]SUMMARY!$G73)</f>
        <v>0</v>
      </c>
      <c r="CQ67" s="17">
        <f>([82]SUMMARY!$G73)</f>
        <v>0</v>
      </c>
      <c r="CR67" s="17">
        <f>([83]SUMMARY!$G73)</f>
        <v>0</v>
      </c>
      <c r="CS67" s="17">
        <f>([84]SUMMARY!$G73)</f>
        <v>0</v>
      </c>
      <c r="CT67" s="17">
        <f>([85]SUMMARY!$F35)</f>
        <v>0</v>
      </c>
      <c r="CU67" s="17">
        <f>([86]SUMMARY!$G73)</f>
        <v>0</v>
      </c>
      <c r="CV67" s="17">
        <f>([87]SUMMARY!$G73)</f>
        <v>471710</v>
      </c>
      <c r="CW67" s="17">
        <f>([88]SUMMARY!$G73)</f>
        <v>0</v>
      </c>
      <c r="CX67" s="17">
        <f>([89]SUMMARY!$G73)</f>
        <v>0</v>
      </c>
      <c r="CY67" s="17">
        <f>([90]SUMMARY!$G73)</f>
        <v>0</v>
      </c>
      <c r="CZ67" s="17">
        <f>([91]SUMMARY!$G73)</f>
        <v>0</v>
      </c>
      <c r="DA67" s="17">
        <f>([92]SUMMARY!$G73)</f>
        <v>0</v>
      </c>
    </row>
    <row r="68" spans="1:105">
      <c r="A68" s="131">
        <v>1060601</v>
      </c>
      <c r="B68" s="131" t="s">
        <v>56</v>
      </c>
      <c r="C68" s="132">
        <v>253540</v>
      </c>
      <c r="D68" s="21">
        <v>4157000</v>
      </c>
      <c r="E68" s="132">
        <f t="shared" si="72"/>
        <v>4157000</v>
      </c>
      <c r="F68" s="21">
        <f t="shared" si="73"/>
        <v>0</v>
      </c>
      <c r="G68" s="21">
        <f t="shared" si="74"/>
        <v>4377321</v>
      </c>
      <c r="H68" s="21">
        <f t="shared" si="75"/>
        <v>4618073.6550000003</v>
      </c>
      <c r="I68" s="21">
        <f t="shared" si="76"/>
        <v>0</v>
      </c>
      <c r="J68" s="21">
        <f t="shared" si="77"/>
        <v>0</v>
      </c>
      <c r="K68" s="21">
        <f t="shared" si="78"/>
        <v>252000</v>
      </c>
      <c r="L68" s="21">
        <f t="shared" si="79"/>
        <v>0</v>
      </c>
      <c r="M68" s="21">
        <f t="shared" si="80"/>
        <v>0</v>
      </c>
      <c r="N68" s="21">
        <f t="shared" si="81"/>
        <v>0</v>
      </c>
      <c r="O68" s="21">
        <f t="shared" si="82"/>
        <v>0</v>
      </c>
      <c r="P68" s="21">
        <f t="shared" si="83"/>
        <v>3905000</v>
      </c>
      <c r="Q68" s="17">
        <f>([4]SUMMARY!$G74)</f>
        <v>0</v>
      </c>
      <c r="R68" s="17">
        <f>([5]SUMMARY!$G74)</f>
        <v>0</v>
      </c>
      <c r="S68" s="17">
        <f>([6]SUMMARY!$G74)</f>
        <v>0</v>
      </c>
      <c r="T68" s="17">
        <f>([7]SUMMARY!$G74)</f>
        <v>0</v>
      </c>
      <c r="U68" s="17">
        <f>([8]SUMMARY!$G74)</f>
        <v>0</v>
      </c>
      <c r="V68" s="17">
        <f>([9]SUMMARY!$G74)</f>
        <v>0</v>
      </c>
      <c r="W68" s="17">
        <f>([10]SUMMARY!$G74)</f>
        <v>0</v>
      </c>
      <c r="X68" s="17">
        <f>([11]SUMMARY!$G74)</f>
        <v>0</v>
      </c>
      <c r="Y68" s="17">
        <f>([12]SUMMARY!$G74)</f>
        <v>0</v>
      </c>
      <c r="Z68" s="17">
        <f>([13]SUMMARY!$G74)</f>
        <v>0</v>
      </c>
      <c r="AA68" s="17">
        <f>([14]SUMMARY!$G74)</f>
        <v>0</v>
      </c>
      <c r="AB68" s="17">
        <f>([15]SUMMARY!$G74)</f>
        <v>0</v>
      </c>
      <c r="AC68" s="17">
        <f>([16]SUMMARY!$G74)</f>
        <v>0</v>
      </c>
      <c r="AD68" s="17">
        <f>([17]SUMMARY!$G74)</f>
        <v>0</v>
      </c>
      <c r="AE68" s="17">
        <f>([18]SUMMARY!$G74)</f>
        <v>0</v>
      </c>
      <c r="AF68" s="17">
        <f>([19]SUMMARY!$G74)</f>
        <v>0</v>
      </c>
      <c r="AG68" s="17">
        <f>([20]SUMMARY!$G74)</f>
        <v>0</v>
      </c>
      <c r="AH68" s="17">
        <f>([21]SUMMARY!$G74)</f>
        <v>0</v>
      </c>
      <c r="AI68" s="17">
        <f>([22]SUMMARY!$G74)</f>
        <v>0</v>
      </c>
      <c r="AJ68" s="17">
        <f>([23]SUMMARY!$G74)</f>
        <v>0</v>
      </c>
      <c r="AK68" s="17">
        <f>([24]SUMMARY!$G74)</f>
        <v>0</v>
      </c>
      <c r="AL68" s="17">
        <f>([25]SUMMARY!$G74)</f>
        <v>252000</v>
      </c>
      <c r="AM68" s="17">
        <f>([26]SUMMARY!$G74)</f>
        <v>0</v>
      </c>
      <c r="AN68" s="17">
        <f>([27]SUMMARY!$G74)</f>
        <v>0</v>
      </c>
      <c r="AO68" s="17">
        <f>([28]SUMMARY!$G74)</f>
        <v>0</v>
      </c>
      <c r="AP68" s="17">
        <f>([29]SUMMARY!$F36)</f>
        <v>0</v>
      </c>
      <c r="AQ68" s="17">
        <f>([30]SUMMARY!$G74)</f>
        <v>0</v>
      </c>
      <c r="AR68" s="17">
        <f>([31]SUMMARY!$G74)</f>
        <v>0</v>
      </c>
      <c r="AS68" s="17">
        <f>([32]SUMMARY!$G74)</f>
        <v>0</v>
      </c>
      <c r="AT68" s="17">
        <f>([33]SUMMARY!$G74)</f>
        <v>0</v>
      </c>
      <c r="AU68" s="17">
        <f>([34]SUMMARY!$G74)</f>
        <v>0</v>
      </c>
      <c r="AV68" s="17">
        <f>([35]SUMMARY!$G74)</f>
        <v>0</v>
      </c>
      <c r="AW68" s="17">
        <f>([36]SUMMARY!$G74)</f>
        <v>0</v>
      </c>
      <c r="AX68" s="17">
        <f>([37]SUMMARY!$G74)</f>
        <v>0</v>
      </c>
      <c r="AY68" s="17">
        <f>([38]SUMMARY!$G74)</f>
        <v>0</v>
      </c>
      <c r="AZ68" s="17">
        <f>([39]SUMMARY!$G74)</f>
        <v>0</v>
      </c>
      <c r="BA68" s="17">
        <f>([40]SUMMARY!$G74)</f>
        <v>0</v>
      </c>
      <c r="BB68" s="17">
        <f>([41]SUMMARY!$F36)</f>
        <v>0</v>
      </c>
      <c r="BC68" s="17">
        <f>([42]SUMMARY!$G74)</f>
        <v>0</v>
      </c>
      <c r="BD68" s="17">
        <f>([43]SUMMARY!$G74)</f>
        <v>0</v>
      </c>
      <c r="BE68" s="17">
        <f>([44]SUMMARY!$G74)</f>
        <v>0</v>
      </c>
      <c r="BF68" s="17">
        <f>([45]SUMMARY!$G74)</f>
        <v>0</v>
      </c>
      <c r="BG68" s="17">
        <f>([46]SUMMARY!$G74)</f>
        <v>0</v>
      </c>
      <c r="BH68" s="17">
        <f>([47]SUMMARY!$F36)</f>
        <v>0</v>
      </c>
      <c r="BI68" s="17">
        <f>([48]SUMMARY!$F36)</f>
        <v>0</v>
      </c>
      <c r="BJ68" s="17">
        <f>([49]SUMMARY!$F36)</f>
        <v>0</v>
      </c>
      <c r="BK68" s="17">
        <f>([50]SUMMARY!$G74)</f>
        <v>0</v>
      </c>
      <c r="BL68" s="17">
        <f>([51]SUMMARY!$F36)</f>
        <v>0</v>
      </c>
      <c r="BM68" s="17">
        <f>([52]SUMMARY!$G74)</f>
        <v>0</v>
      </c>
      <c r="BN68" s="17">
        <f>([53]SUMMARY!$G74)</f>
        <v>0</v>
      </c>
      <c r="BO68" s="17">
        <f>([54]SUMMARY!$G74)</f>
        <v>0</v>
      </c>
      <c r="BP68" s="17">
        <f>([55]SUMMARY!$G74)</f>
        <v>0</v>
      </c>
      <c r="BQ68" s="17">
        <f>([56]SUMMARY!$G74)</f>
        <v>0</v>
      </c>
      <c r="BR68" s="17">
        <f>([57]SUMMARY!$G74)</f>
        <v>0</v>
      </c>
      <c r="BS68" s="17">
        <f>([58]SUMMARY!$F36)</f>
        <v>0</v>
      </c>
      <c r="BT68" s="17">
        <f>([59]SUMMARY!$F36)</f>
        <v>0</v>
      </c>
      <c r="BU68" s="17">
        <f>([60]SUMMARY!$G74)</f>
        <v>0</v>
      </c>
      <c r="BV68" s="17">
        <f>([61]SUMMARY!$F36)</f>
        <v>0</v>
      </c>
      <c r="BW68" s="17">
        <f>([62]SUMMARY!$G74)</f>
        <v>0</v>
      </c>
      <c r="BX68" s="17">
        <f>([63]SUMMARY!$G74)</f>
        <v>0</v>
      </c>
      <c r="BY68" s="17">
        <f>([64]SUMMARY!$G74)</f>
        <v>0</v>
      </c>
      <c r="BZ68" s="17">
        <f>([65]SUMMARY!$G74)</f>
        <v>0</v>
      </c>
      <c r="CA68" s="17">
        <f>([66]SUMMARY!$G74)</f>
        <v>0</v>
      </c>
      <c r="CB68" s="17">
        <f>([67]SUMMARY!$G74)</f>
        <v>0</v>
      </c>
      <c r="CC68" s="17">
        <f>([68]SUMMARY!$G74)</f>
        <v>0</v>
      </c>
      <c r="CD68" s="17">
        <f>([69]SUMMARY!$G74)</f>
        <v>0</v>
      </c>
      <c r="CE68" s="17">
        <f>([70]SUMMARY!$G74)</f>
        <v>0</v>
      </c>
      <c r="CF68" s="17">
        <f>([71]SUMMARY!$G74)</f>
        <v>0</v>
      </c>
      <c r="CG68" s="17">
        <f>([72]SUMMARY!$G74)</f>
        <v>0</v>
      </c>
      <c r="CH68" s="17">
        <f>([73]SUMMARY!$G74)</f>
        <v>0</v>
      </c>
      <c r="CI68" s="17">
        <f>([74]SUMMARY!$G74)</f>
        <v>0</v>
      </c>
      <c r="CJ68" s="17">
        <f>([75]SUMMARY!$G74)</f>
        <v>0</v>
      </c>
      <c r="CK68" s="17">
        <f>([76]SUMMARY!$G74)</f>
        <v>0</v>
      </c>
      <c r="CL68" s="17">
        <f>([77]SUMMARY!$G74)</f>
        <v>0</v>
      </c>
      <c r="CM68" s="17">
        <f>([78]SUMMARY!$G74)</f>
        <v>0</v>
      </c>
      <c r="CN68" s="17">
        <f>([79]SUMMARY!$G74)</f>
        <v>0</v>
      </c>
      <c r="CO68" s="17">
        <f>([80]SUMMARY!$G74)</f>
        <v>0</v>
      </c>
      <c r="CP68" s="17">
        <f>([81]SUMMARY!$G74)</f>
        <v>0</v>
      </c>
      <c r="CQ68" s="17">
        <f>([82]SUMMARY!$G74)</f>
        <v>0</v>
      </c>
      <c r="CR68" s="17">
        <f>([83]SUMMARY!$G74)</f>
        <v>0</v>
      </c>
      <c r="CS68" s="17">
        <f>([84]SUMMARY!$G74)</f>
        <v>0</v>
      </c>
      <c r="CT68" s="17">
        <f>([85]SUMMARY!$F36)</f>
        <v>3905000</v>
      </c>
      <c r="CU68" s="17">
        <f>([86]SUMMARY!$G74)</f>
        <v>0</v>
      </c>
      <c r="CV68" s="17">
        <f>([87]SUMMARY!$G74)</f>
        <v>0</v>
      </c>
      <c r="CW68" s="17">
        <f>([88]SUMMARY!$G74)</f>
        <v>0</v>
      </c>
      <c r="CX68" s="17">
        <f>([89]SUMMARY!$G74)</f>
        <v>0</v>
      </c>
      <c r="CY68" s="17">
        <f>([90]SUMMARY!$G74)</f>
        <v>0</v>
      </c>
      <c r="CZ68" s="17">
        <f>([91]SUMMARY!$G74)</f>
        <v>0</v>
      </c>
      <c r="DA68" s="17">
        <f>([92]SUMMARY!$G74)</f>
        <v>0</v>
      </c>
    </row>
    <row r="69" spans="1:105">
      <c r="A69" s="131">
        <v>1060701</v>
      </c>
      <c r="B69" s="131" t="s">
        <v>57</v>
      </c>
      <c r="C69" s="132">
        <v>0</v>
      </c>
      <c r="D69" s="21">
        <v>0</v>
      </c>
      <c r="E69" s="132">
        <f t="shared" si="72"/>
        <v>0</v>
      </c>
      <c r="F69" s="21">
        <f t="shared" si="73"/>
        <v>0</v>
      </c>
      <c r="G69" s="21">
        <f t="shared" si="74"/>
        <v>0</v>
      </c>
      <c r="H69" s="21">
        <f t="shared" si="75"/>
        <v>0</v>
      </c>
      <c r="I69" s="21">
        <f t="shared" si="76"/>
        <v>0</v>
      </c>
      <c r="J69" s="21">
        <f t="shared" si="77"/>
        <v>0</v>
      </c>
      <c r="K69" s="21">
        <f t="shared" si="78"/>
        <v>0</v>
      </c>
      <c r="L69" s="21">
        <f t="shared" si="79"/>
        <v>0</v>
      </c>
      <c r="M69" s="21">
        <f t="shared" si="80"/>
        <v>0</v>
      </c>
      <c r="N69" s="21">
        <f t="shared" si="81"/>
        <v>0</v>
      </c>
      <c r="O69" s="21">
        <f t="shared" si="82"/>
        <v>0</v>
      </c>
      <c r="P69" s="21">
        <f t="shared" si="83"/>
        <v>0</v>
      </c>
      <c r="Q69" s="17">
        <f>([4]SUMMARY!$G75)</f>
        <v>0</v>
      </c>
      <c r="R69" s="17">
        <f>([5]SUMMARY!$G75)</f>
        <v>0</v>
      </c>
      <c r="S69" s="17">
        <f>([6]SUMMARY!$G75)</f>
        <v>0</v>
      </c>
      <c r="T69" s="17">
        <f>([7]SUMMARY!$G75)</f>
        <v>0</v>
      </c>
      <c r="U69" s="17">
        <f>([8]SUMMARY!$G75)</f>
        <v>0</v>
      </c>
      <c r="V69" s="17">
        <f>([9]SUMMARY!$G75)</f>
        <v>0</v>
      </c>
      <c r="W69" s="17">
        <f>([10]SUMMARY!$G75)</f>
        <v>0</v>
      </c>
      <c r="X69" s="17">
        <f>([11]SUMMARY!$G75)</f>
        <v>0</v>
      </c>
      <c r="Y69" s="17">
        <f>([12]SUMMARY!$G75)</f>
        <v>0</v>
      </c>
      <c r="Z69" s="17">
        <f>([13]SUMMARY!$G75)</f>
        <v>0</v>
      </c>
      <c r="AA69" s="17">
        <f>([14]SUMMARY!$G75)</f>
        <v>0</v>
      </c>
      <c r="AB69" s="17">
        <f>([15]SUMMARY!$G75)</f>
        <v>0</v>
      </c>
      <c r="AC69" s="17">
        <f>([16]SUMMARY!$G75)</f>
        <v>0</v>
      </c>
      <c r="AD69" s="17">
        <f>([17]SUMMARY!$G75)</f>
        <v>0</v>
      </c>
      <c r="AE69" s="17">
        <f>([18]SUMMARY!$G75)</f>
        <v>0</v>
      </c>
      <c r="AF69" s="17">
        <f>([19]SUMMARY!$G75)</f>
        <v>0</v>
      </c>
      <c r="AG69" s="17">
        <f>([20]SUMMARY!$G75)</f>
        <v>0</v>
      </c>
      <c r="AH69" s="17">
        <f>([21]SUMMARY!$G75)</f>
        <v>0</v>
      </c>
      <c r="AI69" s="17">
        <f>([22]SUMMARY!$G75)</f>
        <v>0</v>
      </c>
      <c r="AJ69" s="17">
        <f>([23]SUMMARY!$G75)</f>
        <v>0</v>
      </c>
      <c r="AK69" s="17">
        <f>([24]SUMMARY!$G75)</f>
        <v>0</v>
      </c>
      <c r="AL69" s="17">
        <f>([25]SUMMARY!$G75)</f>
        <v>0</v>
      </c>
      <c r="AM69" s="17">
        <f>([26]SUMMARY!$G75)</f>
        <v>0</v>
      </c>
      <c r="AN69" s="17">
        <f>([27]SUMMARY!$G75)</f>
        <v>0</v>
      </c>
      <c r="AO69" s="17">
        <f>([28]SUMMARY!$G75)</f>
        <v>0</v>
      </c>
      <c r="AP69" s="17">
        <f>([29]SUMMARY!$F37)</f>
        <v>0</v>
      </c>
      <c r="AQ69" s="17">
        <f>([30]SUMMARY!$G75)</f>
        <v>0</v>
      </c>
      <c r="AR69" s="17">
        <f>([31]SUMMARY!$G75)</f>
        <v>0</v>
      </c>
      <c r="AS69" s="17">
        <f>([32]SUMMARY!$G75)</f>
        <v>0</v>
      </c>
      <c r="AT69" s="17">
        <f>([33]SUMMARY!$G75)</f>
        <v>0</v>
      </c>
      <c r="AU69" s="17">
        <f>([34]SUMMARY!$G75)</f>
        <v>0</v>
      </c>
      <c r="AV69" s="17">
        <f>([35]SUMMARY!$G75)</f>
        <v>0</v>
      </c>
      <c r="AW69" s="17">
        <f>([36]SUMMARY!$G75)</f>
        <v>0</v>
      </c>
      <c r="AX69" s="17">
        <f>([37]SUMMARY!$G75)</f>
        <v>0</v>
      </c>
      <c r="AY69" s="17">
        <f>([38]SUMMARY!$G75)</f>
        <v>0</v>
      </c>
      <c r="AZ69" s="17">
        <f>([39]SUMMARY!$G75)</f>
        <v>0</v>
      </c>
      <c r="BA69" s="17">
        <f>([40]SUMMARY!$G75)</f>
        <v>0</v>
      </c>
      <c r="BB69" s="17">
        <f>([41]SUMMARY!$F37)</f>
        <v>0</v>
      </c>
      <c r="BC69" s="17">
        <f>([42]SUMMARY!$G75)</f>
        <v>0</v>
      </c>
      <c r="BD69" s="17">
        <f>([43]SUMMARY!$G75)</f>
        <v>0</v>
      </c>
      <c r="BE69" s="17">
        <f>([44]SUMMARY!$G75)</f>
        <v>0</v>
      </c>
      <c r="BF69" s="17">
        <f>([45]SUMMARY!$G75)</f>
        <v>0</v>
      </c>
      <c r="BG69" s="17">
        <f>([46]SUMMARY!$G75)</f>
        <v>0</v>
      </c>
      <c r="BH69" s="17">
        <f>([47]SUMMARY!$F37)</f>
        <v>0</v>
      </c>
      <c r="BI69" s="17">
        <f>([48]SUMMARY!$F37)</f>
        <v>0</v>
      </c>
      <c r="BJ69" s="17">
        <f>([49]SUMMARY!$F37)</f>
        <v>0</v>
      </c>
      <c r="BK69" s="17">
        <f>([50]SUMMARY!$G75)</f>
        <v>0</v>
      </c>
      <c r="BL69" s="17">
        <f>([51]SUMMARY!$F37)</f>
        <v>0</v>
      </c>
      <c r="BM69" s="17">
        <f>([52]SUMMARY!$G75)</f>
        <v>0</v>
      </c>
      <c r="BN69" s="17">
        <f>([53]SUMMARY!$G75)</f>
        <v>0</v>
      </c>
      <c r="BO69" s="17">
        <f>([54]SUMMARY!$G75)</f>
        <v>0</v>
      </c>
      <c r="BP69" s="17">
        <f>([55]SUMMARY!$G75)</f>
        <v>0</v>
      </c>
      <c r="BQ69" s="17">
        <f>([56]SUMMARY!$G75)</f>
        <v>0</v>
      </c>
      <c r="BR69" s="17">
        <f>([57]SUMMARY!$G75)</f>
        <v>0</v>
      </c>
      <c r="BS69" s="17">
        <f>([58]SUMMARY!$F37)</f>
        <v>0</v>
      </c>
      <c r="BT69" s="17">
        <f>([59]SUMMARY!$F37)</f>
        <v>0</v>
      </c>
      <c r="BU69" s="17">
        <f>([60]SUMMARY!$G75)</f>
        <v>0</v>
      </c>
      <c r="BV69" s="17">
        <f>([61]SUMMARY!$F37)</f>
        <v>0</v>
      </c>
      <c r="BW69" s="17">
        <f>([62]SUMMARY!$G75)</f>
        <v>0</v>
      </c>
      <c r="BX69" s="17">
        <f>([63]SUMMARY!$G75)</f>
        <v>0</v>
      </c>
      <c r="BY69" s="17">
        <f>([64]SUMMARY!$G75)</f>
        <v>0</v>
      </c>
      <c r="BZ69" s="17">
        <f>([65]SUMMARY!$G75)</f>
        <v>0</v>
      </c>
      <c r="CA69" s="17">
        <f>([66]SUMMARY!$G75)</f>
        <v>0</v>
      </c>
      <c r="CB69" s="17">
        <f>([67]SUMMARY!$G75)</f>
        <v>0</v>
      </c>
      <c r="CC69" s="17">
        <f>([68]SUMMARY!$G75)</f>
        <v>0</v>
      </c>
      <c r="CD69" s="17">
        <f>([69]SUMMARY!$G75)</f>
        <v>0</v>
      </c>
      <c r="CE69" s="17">
        <f>([70]SUMMARY!$G75)</f>
        <v>0</v>
      </c>
      <c r="CF69" s="17">
        <f>([71]SUMMARY!$G75)</f>
        <v>0</v>
      </c>
      <c r="CG69" s="17">
        <f>([72]SUMMARY!$G75)</f>
        <v>0</v>
      </c>
      <c r="CH69" s="17">
        <f>([73]SUMMARY!$G75)</f>
        <v>0</v>
      </c>
      <c r="CI69" s="17">
        <f>([74]SUMMARY!$G75)</f>
        <v>0</v>
      </c>
      <c r="CJ69" s="17">
        <f>([75]SUMMARY!$G75)</f>
        <v>0</v>
      </c>
      <c r="CK69" s="17">
        <f>([76]SUMMARY!$G75)</f>
        <v>0</v>
      </c>
      <c r="CL69" s="17">
        <f>([77]SUMMARY!$G75)</f>
        <v>0</v>
      </c>
      <c r="CM69" s="17">
        <f>([78]SUMMARY!$G75)</f>
        <v>0</v>
      </c>
      <c r="CN69" s="17">
        <f>([79]SUMMARY!$G75)</f>
        <v>0</v>
      </c>
      <c r="CO69" s="17">
        <f>([80]SUMMARY!$G75)</f>
        <v>0</v>
      </c>
      <c r="CP69" s="17">
        <f>([81]SUMMARY!$G75)</f>
        <v>0</v>
      </c>
      <c r="CQ69" s="17">
        <f>([82]SUMMARY!$G75)</f>
        <v>0</v>
      </c>
      <c r="CR69" s="17">
        <f>([83]SUMMARY!$G75)</f>
        <v>0</v>
      </c>
      <c r="CS69" s="17">
        <f>([84]SUMMARY!$G75)</f>
        <v>0</v>
      </c>
      <c r="CT69" s="17">
        <f>([85]SUMMARY!$F37)</f>
        <v>0</v>
      </c>
      <c r="CU69" s="17">
        <f>([86]SUMMARY!$G75)</f>
        <v>0</v>
      </c>
      <c r="CV69" s="17">
        <f>([87]SUMMARY!$G75)</f>
        <v>0</v>
      </c>
      <c r="CW69" s="17">
        <f>([88]SUMMARY!$G75)</f>
        <v>0</v>
      </c>
      <c r="CX69" s="17">
        <f>([89]SUMMARY!$G75)</f>
        <v>0</v>
      </c>
      <c r="CY69" s="17">
        <f>([90]SUMMARY!$G75)</f>
        <v>0</v>
      </c>
      <c r="CZ69" s="17">
        <f>([91]SUMMARY!$G75)</f>
        <v>0</v>
      </c>
      <c r="DA69" s="17">
        <f>([92]SUMMARY!$G75)</f>
        <v>0</v>
      </c>
    </row>
    <row r="70" spans="1:105">
      <c r="A70" s="131">
        <v>1060702</v>
      </c>
      <c r="B70" s="131" t="s">
        <v>58</v>
      </c>
      <c r="C70" s="132">
        <v>0</v>
      </c>
      <c r="D70" s="21">
        <v>0</v>
      </c>
      <c r="E70" s="132">
        <f t="shared" si="72"/>
        <v>0</v>
      </c>
      <c r="F70" s="21">
        <f t="shared" si="73"/>
        <v>0</v>
      </c>
      <c r="G70" s="21">
        <f t="shared" si="74"/>
        <v>0</v>
      </c>
      <c r="H70" s="21">
        <f t="shared" si="75"/>
        <v>0</v>
      </c>
      <c r="I70" s="21">
        <f t="shared" si="76"/>
        <v>0</v>
      </c>
      <c r="J70" s="21">
        <f t="shared" si="77"/>
        <v>0</v>
      </c>
      <c r="K70" s="21">
        <f t="shared" si="78"/>
        <v>0</v>
      </c>
      <c r="L70" s="21">
        <f t="shared" si="79"/>
        <v>0</v>
      </c>
      <c r="M70" s="21">
        <f t="shared" si="80"/>
        <v>0</v>
      </c>
      <c r="N70" s="21">
        <f t="shared" si="81"/>
        <v>0</v>
      </c>
      <c r="O70" s="21">
        <f t="shared" si="82"/>
        <v>0</v>
      </c>
      <c r="P70" s="21">
        <f t="shared" si="83"/>
        <v>0</v>
      </c>
      <c r="Q70" s="17">
        <f>([4]SUMMARY!$G76)</f>
        <v>0</v>
      </c>
      <c r="R70" s="17">
        <f>([5]SUMMARY!$G76)</f>
        <v>0</v>
      </c>
      <c r="S70" s="17">
        <f>([6]SUMMARY!$G76)</f>
        <v>0</v>
      </c>
      <c r="T70" s="17">
        <f>([7]SUMMARY!$G76)</f>
        <v>0</v>
      </c>
      <c r="U70" s="17">
        <f>([8]SUMMARY!$G76)</f>
        <v>0</v>
      </c>
      <c r="V70" s="17">
        <f>([9]SUMMARY!$G76)</f>
        <v>0</v>
      </c>
      <c r="W70" s="17">
        <f>([10]SUMMARY!$G76)</f>
        <v>0</v>
      </c>
      <c r="X70" s="17">
        <f>([11]SUMMARY!$G76)</f>
        <v>0</v>
      </c>
      <c r="Y70" s="17">
        <f>([12]SUMMARY!$G76)</f>
        <v>0</v>
      </c>
      <c r="Z70" s="17">
        <f>([13]SUMMARY!$G76)</f>
        <v>0</v>
      </c>
      <c r="AA70" s="17">
        <f>([14]SUMMARY!$G76)</f>
        <v>0</v>
      </c>
      <c r="AB70" s="17">
        <f>([15]SUMMARY!$G76)</f>
        <v>0</v>
      </c>
      <c r="AC70" s="17">
        <f>([16]SUMMARY!$G76)</f>
        <v>0</v>
      </c>
      <c r="AD70" s="17">
        <f>([17]SUMMARY!$G76)</f>
        <v>0</v>
      </c>
      <c r="AE70" s="17">
        <f>([18]SUMMARY!$G76)</f>
        <v>0</v>
      </c>
      <c r="AF70" s="17">
        <f>([19]SUMMARY!$G76)</f>
        <v>0</v>
      </c>
      <c r="AG70" s="17">
        <f>([20]SUMMARY!$G76)</f>
        <v>0</v>
      </c>
      <c r="AH70" s="17">
        <f>([21]SUMMARY!$G76)</f>
        <v>0</v>
      </c>
      <c r="AI70" s="17">
        <f>([22]SUMMARY!$G76)</f>
        <v>0</v>
      </c>
      <c r="AJ70" s="17">
        <f>([23]SUMMARY!$G76)</f>
        <v>0</v>
      </c>
      <c r="AK70" s="17">
        <f>([24]SUMMARY!$G76)</f>
        <v>0</v>
      </c>
      <c r="AL70" s="17">
        <f>([25]SUMMARY!$G76)</f>
        <v>0</v>
      </c>
      <c r="AM70" s="17">
        <f>([26]SUMMARY!$G76)</f>
        <v>0</v>
      </c>
      <c r="AN70" s="17">
        <f>([27]SUMMARY!$G76)</f>
        <v>0</v>
      </c>
      <c r="AO70" s="17">
        <f>([28]SUMMARY!$G76)</f>
        <v>0</v>
      </c>
      <c r="AP70" s="17">
        <f>([29]SUMMARY!$F38)</f>
        <v>0</v>
      </c>
      <c r="AQ70" s="17">
        <f>([30]SUMMARY!$G76)</f>
        <v>0</v>
      </c>
      <c r="AR70" s="17">
        <f>([31]SUMMARY!$G76)</f>
        <v>0</v>
      </c>
      <c r="AS70" s="17">
        <f>([32]SUMMARY!$G76)</f>
        <v>0</v>
      </c>
      <c r="AT70" s="17">
        <f>([33]SUMMARY!$G76)</f>
        <v>0</v>
      </c>
      <c r="AU70" s="17">
        <f>([34]SUMMARY!$G76)</f>
        <v>0</v>
      </c>
      <c r="AV70" s="17">
        <f>([35]SUMMARY!$G76)</f>
        <v>0</v>
      </c>
      <c r="AW70" s="17">
        <f>([36]SUMMARY!$G76)</f>
        <v>0</v>
      </c>
      <c r="AX70" s="17">
        <f>([37]SUMMARY!$G76)</f>
        <v>0</v>
      </c>
      <c r="AY70" s="17">
        <f>([38]SUMMARY!$G76)</f>
        <v>0</v>
      </c>
      <c r="AZ70" s="17">
        <f>([39]SUMMARY!$G76)</f>
        <v>0</v>
      </c>
      <c r="BA70" s="17">
        <f>([40]SUMMARY!$G76)</f>
        <v>0</v>
      </c>
      <c r="BB70" s="17">
        <f>([41]SUMMARY!$F38)</f>
        <v>0</v>
      </c>
      <c r="BC70" s="17">
        <f>([42]SUMMARY!$G76)</f>
        <v>0</v>
      </c>
      <c r="BD70" s="17">
        <f>([43]SUMMARY!$G76)</f>
        <v>0</v>
      </c>
      <c r="BE70" s="17">
        <f>([44]SUMMARY!$G76)</f>
        <v>0</v>
      </c>
      <c r="BF70" s="17">
        <f>([45]SUMMARY!$G76)</f>
        <v>0</v>
      </c>
      <c r="BG70" s="17">
        <f>([46]SUMMARY!$G76)</f>
        <v>0</v>
      </c>
      <c r="BH70" s="17">
        <f>([47]SUMMARY!$F38)</f>
        <v>0</v>
      </c>
      <c r="BI70" s="17">
        <f>([48]SUMMARY!$F38)</f>
        <v>0</v>
      </c>
      <c r="BJ70" s="17">
        <f>([49]SUMMARY!$F38)</f>
        <v>0</v>
      </c>
      <c r="BK70" s="17">
        <f>([50]SUMMARY!$G76)</f>
        <v>0</v>
      </c>
      <c r="BL70" s="17">
        <f>([51]SUMMARY!$F38)</f>
        <v>0</v>
      </c>
      <c r="BM70" s="17">
        <f>([52]SUMMARY!$G76)</f>
        <v>0</v>
      </c>
      <c r="BN70" s="17">
        <f>([53]SUMMARY!$G76)</f>
        <v>0</v>
      </c>
      <c r="BO70" s="17">
        <f>([54]SUMMARY!$G76)</f>
        <v>0</v>
      </c>
      <c r="BP70" s="17">
        <f>([55]SUMMARY!$G76)</f>
        <v>0</v>
      </c>
      <c r="BQ70" s="17">
        <f>([56]SUMMARY!$G76)</f>
        <v>0</v>
      </c>
      <c r="BR70" s="17">
        <f>([57]SUMMARY!$G76)</f>
        <v>0</v>
      </c>
      <c r="BS70" s="17">
        <f>([58]SUMMARY!$F38)</f>
        <v>0</v>
      </c>
      <c r="BT70" s="17">
        <f>([59]SUMMARY!$F38)</f>
        <v>0</v>
      </c>
      <c r="BU70" s="17">
        <f>([60]SUMMARY!$G76)</f>
        <v>0</v>
      </c>
      <c r="BV70" s="17">
        <f>([61]SUMMARY!$F38)</f>
        <v>0</v>
      </c>
      <c r="BW70" s="17">
        <f>([62]SUMMARY!$G76)</f>
        <v>0</v>
      </c>
      <c r="BX70" s="17">
        <f>([63]SUMMARY!$G76)</f>
        <v>0</v>
      </c>
      <c r="BY70" s="17">
        <f>([64]SUMMARY!$G76)</f>
        <v>0</v>
      </c>
      <c r="BZ70" s="17">
        <f>([65]SUMMARY!$G76)</f>
        <v>0</v>
      </c>
      <c r="CA70" s="17">
        <f>([66]SUMMARY!$G76)</f>
        <v>0</v>
      </c>
      <c r="CB70" s="17">
        <f>([67]SUMMARY!$G76)</f>
        <v>0</v>
      </c>
      <c r="CC70" s="17">
        <f>([68]SUMMARY!$G76)</f>
        <v>0</v>
      </c>
      <c r="CD70" s="17">
        <f>([69]SUMMARY!$G76)</f>
        <v>0</v>
      </c>
      <c r="CE70" s="17">
        <f>([70]SUMMARY!$G76)</f>
        <v>0</v>
      </c>
      <c r="CF70" s="17">
        <f>([71]SUMMARY!$G76)</f>
        <v>0</v>
      </c>
      <c r="CG70" s="17">
        <f>([72]SUMMARY!$G76)</f>
        <v>0</v>
      </c>
      <c r="CH70" s="17">
        <f>([73]SUMMARY!$G76)</f>
        <v>0</v>
      </c>
      <c r="CI70" s="17">
        <f>([74]SUMMARY!$G76)</f>
        <v>0</v>
      </c>
      <c r="CJ70" s="17">
        <f>([75]SUMMARY!$G76)</f>
        <v>0</v>
      </c>
      <c r="CK70" s="17">
        <f>([76]SUMMARY!$G76)</f>
        <v>0</v>
      </c>
      <c r="CL70" s="17">
        <f>([77]SUMMARY!$G76)</f>
        <v>0</v>
      </c>
      <c r="CM70" s="17">
        <f>([78]SUMMARY!$G76)</f>
        <v>0</v>
      </c>
      <c r="CN70" s="17">
        <f>([79]SUMMARY!$G76)</f>
        <v>0</v>
      </c>
      <c r="CO70" s="17">
        <f>([80]SUMMARY!$G76)</f>
        <v>0</v>
      </c>
      <c r="CP70" s="17">
        <f>([81]SUMMARY!$G76)</f>
        <v>0</v>
      </c>
      <c r="CQ70" s="17">
        <f>([82]SUMMARY!$G76)</f>
        <v>0</v>
      </c>
      <c r="CR70" s="17">
        <f>([83]SUMMARY!$G76)</f>
        <v>0</v>
      </c>
      <c r="CS70" s="17">
        <f>([84]SUMMARY!$G76)</f>
        <v>0</v>
      </c>
      <c r="CT70" s="17">
        <f>([85]SUMMARY!$F38)</f>
        <v>0</v>
      </c>
      <c r="CU70" s="17">
        <f>([86]SUMMARY!$G76)</f>
        <v>0</v>
      </c>
      <c r="CV70" s="17">
        <f>([87]SUMMARY!$G76)</f>
        <v>0</v>
      </c>
      <c r="CW70" s="17">
        <f>([88]SUMMARY!$G76)</f>
        <v>0</v>
      </c>
      <c r="CX70" s="17">
        <f>([89]SUMMARY!$G76)</f>
        <v>0</v>
      </c>
      <c r="CY70" s="17">
        <f>([90]SUMMARY!$G76)</f>
        <v>0</v>
      </c>
      <c r="CZ70" s="17">
        <f>([91]SUMMARY!$G76)</f>
        <v>0</v>
      </c>
      <c r="DA70" s="17">
        <f>([92]SUMMARY!$G76)</f>
        <v>0</v>
      </c>
    </row>
    <row r="71" spans="1:105">
      <c r="A71" s="131">
        <v>1061101</v>
      </c>
      <c r="B71" s="131" t="s">
        <v>59</v>
      </c>
      <c r="C71" s="132">
        <v>3225486</v>
      </c>
      <c r="D71" s="21">
        <v>1670000</v>
      </c>
      <c r="E71" s="132">
        <f t="shared" si="72"/>
        <v>1538880</v>
      </c>
      <c r="F71" s="21">
        <f t="shared" si="73"/>
        <v>-131120</v>
      </c>
      <c r="G71" s="21">
        <f t="shared" si="74"/>
        <v>1620440.64</v>
      </c>
      <c r="H71" s="21">
        <f t="shared" si="75"/>
        <v>1709564.8751999999</v>
      </c>
      <c r="I71" s="21">
        <f t="shared" si="76"/>
        <v>60000</v>
      </c>
      <c r="J71" s="21">
        <f t="shared" si="77"/>
        <v>0</v>
      </c>
      <c r="K71" s="21">
        <f t="shared" si="78"/>
        <v>0</v>
      </c>
      <c r="L71" s="21">
        <f t="shared" si="79"/>
        <v>1478880</v>
      </c>
      <c r="M71" s="21">
        <f t="shared" si="80"/>
        <v>0</v>
      </c>
      <c r="N71" s="21">
        <f t="shared" si="81"/>
        <v>0</v>
      </c>
      <c r="O71" s="21">
        <f t="shared" si="82"/>
        <v>0</v>
      </c>
      <c r="P71" s="21">
        <f t="shared" si="83"/>
        <v>0</v>
      </c>
      <c r="Q71" s="17">
        <f>([4]SUMMARY!$G77)</f>
        <v>60000</v>
      </c>
      <c r="R71" s="17">
        <f>([5]SUMMARY!$G77)</f>
        <v>0</v>
      </c>
      <c r="S71" s="17">
        <f>([6]SUMMARY!$G77)</f>
        <v>0</v>
      </c>
      <c r="T71" s="17">
        <f>([7]SUMMARY!$G77)</f>
        <v>0</v>
      </c>
      <c r="U71" s="17">
        <f>([8]SUMMARY!$G77)</f>
        <v>0</v>
      </c>
      <c r="V71" s="17">
        <f>([9]SUMMARY!$G77)</f>
        <v>0</v>
      </c>
      <c r="W71" s="17">
        <f>([10]SUMMARY!$G77)</f>
        <v>0</v>
      </c>
      <c r="X71" s="17">
        <f>([11]SUMMARY!$G77)</f>
        <v>0</v>
      </c>
      <c r="Y71" s="17">
        <f>([12]SUMMARY!$G77)</f>
        <v>0</v>
      </c>
      <c r="Z71" s="17">
        <f>([13]SUMMARY!$G77)</f>
        <v>0</v>
      </c>
      <c r="AA71" s="17">
        <f>([14]SUMMARY!$G77)</f>
        <v>0</v>
      </c>
      <c r="AB71" s="17">
        <f>([15]SUMMARY!$G77)</f>
        <v>0</v>
      </c>
      <c r="AC71" s="17">
        <f>([16]SUMMARY!$G77)</f>
        <v>0</v>
      </c>
      <c r="AD71" s="17">
        <f>([17]SUMMARY!$G77)</f>
        <v>0</v>
      </c>
      <c r="AE71" s="17">
        <f>([18]SUMMARY!$G77)</f>
        <v>0</v>
      </c>
      <c r="AF71" s="17">
        <f>([19]SUMMARY!$G77)</f>
        <v>0</v>
      </c>
      <c r="AG71" s="17">
        <f>([20]SUMMARY!$G77)</f>
        <v>0</v>
      </c>
      <c r="AH71" s="17">
        <f>([21]SUMMARY!$G77)</f>
        <v>0</v>
      </c>
      <c r="AI71" s="17">
        <f>([22]SUMMARY!$G77)</f>
        <v>0</v>
      </c>
      <c r="AJ71" s="17">
        <f>([23]SUMMARY!$G77)</f>
        <v>0</v>
      </c>
      <c r="AK71" s="17">
        <f>([24]SUMMARY!$G77)</f>
        <v>0</v>
      </c>
      <c r="AL71" s="17">
        <f>([25]SUMMARY!$G77)</f>
        <v>0</v>
      </c>
      <c r="AM71" s="17">
        <f>([26]SUMMARY!$G77)</f>
        <v>0</v>
      </c>
      <c r="AN71" s="17">
        <f>([27]SUMMARY!$G77)</f>
        <v>0</v>
      </c>
      <c r="AO71" s="17">
        <f>([28]SUMMARY!$G77)</f>
        <v>0</v>
      </c>
      <c r="AP71" s="17">
        <f>([29]SUMMARY!$F39)</f>
        <v>0</v>
      </c>
      <c r="AQ71" s="17">
        <f>([30]SUMMARY!$G77)</f>
        <v>0</v>
      </c>
      <c r="AR71" s="17">
        <f>([31]SUMMARY!$G77)</f>
        <v>1478880</v>
      </c>
      <c r="AS71" s="17">
        <f>([32]SUMMARY!$G77)</f>
        <v>0</v>
      </c>
      <c r="AT71" s="17">
        <f>([33]SUMMARY!$G77)</f>
        <v>0</v>
      </c>
      <c r="AU71" s="17">
        <f>([34]SUMMARY!$G77)</f>
        <v>0</v>
      </c>
      <c r="AV71" s="17">
        <f>([35]SUMMARY!$G77)</f>
        <v>0</v>
      </c>
      <c r="AW71" s="17">
        <f>([36]SUMMARY!$G77)</f>
        <v>0</v>
      </c>
      <c r="AX71" s="17">
        <f>([37]SUMMARY!$G77)</f>
        <v>0</v>
      </c>
      <c r="AY71" s="17">
        <f>([38]SUMMARY!$G77)</f>
        <v>0</v>
      </c>
      <c r="AZ71" s="17">
        <f>([39]SUMMARY!$G77)</f>
        <v>0</v>
      </c>
      <c r="BA71" s="17">
        <f>([40]SUMMARY!$G77)</f>
        <v>0</v>
      </c>
      <c r="BB71" s="17">
        <f>([41]SUMMARY!$F39)</f>
        <v>0</v>
      </c>
      <c r="BC71" s="17">
        <f>([42]SUMMARY!$G77)</f>
        <v>0</v>
      </c>
      <c r="BD71" s="17">
        <f>([43]SUMMARY!$G77)</f>
        <v>0</v>
      </c>
      <c r="BE71" s="17">
        <f>([44]SUMMARY!$G77)</f>
        <v>0</v>
      </c>
      <c r="BF71" s="17">
        <f>([45]SUMMARY!$G77)</f>
        <v>0</v>
      </c>
      <c r="BG71" s="17">
        <f>([46]SUMMARY!$G77)</f>
        <v>0</v>
      </c>
      <c r="BH71" s="17">
        <f>([47]SUMMARY!$F39)</f>
        <v>0</v>
      </c>
      <c r="BI71" s="17">
        <f>([48]SUMMARY!$F39)</f>
        <v>0</v>
      </c>
      <c r="BJ71" s="17">
        <f>([49]SUMMARY!$F39)</f>
        <v>0</v>
      </c>
      <c r="BK71" s="17">
        <f>([50]SUMMARY!$G77)</f>
        <v>0</v>
      </c>
      <c r="BL71" s="17">
        <f>([51]SUMMARY!$F39)</f>
        <v>0</v>
      </c>
      <c r="BM71" s="17">
        <f>([52]SUMMARY!$G77)</f>
        <v>0</v>
      </c>
      <c r="BN71" s="17">
        <f>([53]SUMMARY!$G77)</f>
        <v>0</v>
      </c>
      <c r="BO71" s="17">
        <f>([54]SUMMARY!$G77)</f>
        <v>0</v>
      </c>
      <c r="BP71" s="17">
        <f>([55]SUMMARY!$G77)</f>
        <v>0</v>
      </c>
      <c r="BQ71" s="17">
        <f>([56]SUMMARY!$G77)</f>
        <v>0</v>
      </c>
      <c r="BR71" s="17">
        <f>([57]SUMMARY!$G77)</f>
        <v>0</v>
      </c>
      <c r="BS71" s="17">
        <f>([58]SUMMARY!$F39)</f>
        <v>0</v>
      </c>
      <c r="BT71" s="17">
        <f>([59]SUMMARY!$F39)</f>
        <v>0</v>
      </c>
      <c r="BU71" s="17">
        <f>([60]SUMMARY!$G77)</f>
        <v>0</v>
      </c>
      <c r="BV71" s="17">
        <f>([61]SUMMARY!$F39)</f>
        <v>0</v>
      </c>
      <c r="BW71" s="17">
        <f>([62]SUMMARY!$G77)</f>
        <v>0</v>
      </c>
      <c r="BX71" s="17">
        <f>([63]SUMMARY!$G77)</f>
        <v>0</v>
      </c>
      <c r="BY71" s="17">
        <f>([64]SUMMARY!$G77)</f>
        <v>0</v>
      </c>
      <c r="BZ71" s="17">
        <f>([65]SUMMARY!$G77)</f>
        <v>0</v>
      </c>
      <c r="CA71" s="17">
        <f>([66]SUMMARY!$G77)</f>
        <v>0</v>
      </c>
      <c r="CB71" s="17">
        <f>([67]SUMMARY!$G77)</f>
        <v>0</v>
      </c>
      <c r="CC71" s="17">
        <f>([68]SUMMARY!$G77)</f>
        <v>0</v>
      </c>
      <c r="CD71" s="17">
        <f>([69]SUMMARY!$G77)</f>
        <v>0</v>
      </c>
      <c r="CE71" s="17">
        <f>([70]SUMMARY!$G77)</f>
        <v>0</v>
      </c>
      <c r="CF71" s="17">
        <f>([71]SUMMARY!$G77)</f>
        <v>0</v>
      </c>
      <c r="CG71" s="17">
        <f>([72]SUMMARY!$G77)</f>
        <v>0</v>
      </c>
      <c r="CH71" s="17">
        <f>([73]SUMMARY!$G77)</f>
        <v>0</v>
      </c>
      <c r="CI71" s="17">
        <f>([74]SUMMARY!$G77)</f>
        <v>0</v>
      </c>
      <c r="CJ71" s="17">
        <f>([75]SUMMARY!$G77)</f>
        <v>0</v>
      </c>
      <c r="CK71" s="17">
        <f>([76]SUMMARY!$G77)</f>
        <v>0</v>
      </c>
      <c r="CL71" s="17">
        <f>([77]SUMMARY!$G77)</f>
        <v>0</v>
      </c>
      <c r="CM71" s="17">
        <f>([78]SUMMARY!$G77)</f>
        <v>0</v>
      </c>
      <c r="CN71" s="17">
        <f>([79]SUMMARY!$G77)</f>
        <v>0</v>
      </c>
      <c r="CO71" s="17">
        <f>([80]SUMMARY!$G77)</f>
        <v>0</v>
      </c>
      <c r="CP71" s="17">
        <f>([81]SUMMARY!$G77)</f>
        <v>0</v>
      </c>
      <c r="CQ71" s="17">
        <f>([82]SUMMARY!$G77)</f>
        <v>0</v>
      </c>
      <c r="CR71" s="17">
        <f>([83]SUMMARY!$G77)</f>
        <v>0</v>
      </c>
      <c r="CS71" s="17">
        <f>([84]SUMMARY!$G77)</f>
        <v>0</v>
      </c>
      <c r="CT71" s="17">
        <f>([85]SUMMARY!$F39)</f>
        <v>0</v>
      </c>
      <c r="CU71" s="17">
        <f>([86]SUMMARY!$G77)</f>
        <v>0</v>
      </c>
      <c r="CV71" s="17">
        <f>([87]SUMMARY!$G77)</f>
        <v>0</v>
      </c>
      <c r="CW71" s="17">
        <f>([88]SUMMARY!$G77)</f>
        <v>0</v>
      </c>
      <c r="CX71" s="17">
        <f>([89]SUMMARY!$G77)</f>
        <v>0</v>
      </c>
      <c r="CY71" s="17">
        <f>([90]SUMMARY!$G77)</f>
        <v>0</v>
      </c>
      <c r="CZ71" s="17">
        <f>([91]SUMMARY!$G77)</f>
        <v>0</v>
      </c>
      <c r="DA71" s="17">
        <f>([92]SUMMARY!$G77)</f>
        <v>0</v>
      </c>
    </row>
    <row r="72" spans="1:105">
      <c r="A72" s="131">
        <v>1061102</v>
      </c>
      <c r="B72" s="131" t="s">
        <v>60</v>
      </c>
      <c r="C72" s="132">
        <v>3160266</v>
      </c>
      <c r="D72" s="21">
        <v>3824656.9135000007</v>
      </c>
      <c r="E72" s="132">
        <f t="shared" si="72"/>
        <v>3751565</v>
      </c>
      <c r="F72" s="21">
        <f t="shared" si="73"/>
        <v>-73091.913500000723</v>
      </c>
      <c r="G72" s="21">
        <f t="shared" si="74"/>
        <v>3950397.9449999998</v>
      </c>
      <c r="H72" s="21">
        <f t="shared" si="75"/>
        <v>4167669.831975</v>
      </c>
      <c r="I72" s="21">
        <f t="shared" si="76"/>
        <v>0</v>
      </c>
      <c r="J72" s="21">
        <f t="shared" si="77"/>
        <v>0</v>
      </c>
      <c r="K72" s="21">
        <f t="shared" si="78"/>
        <v>0</v>
      </c>
      <c r="L72" s="21">
        <f t="shared" si="79"/>
        <v>3670065</v>
      </c>
      <c r="M72" s="21">
        <f t="shared" si="80"/>
        <v>0</v>
      </c>
      <c r="N72" s="21">
        <f t="shared" si="81"/>
        <v>0</v>
      </c>
      <c r="O72" s="21">
        <f t="shared" si="82"/>
        <v>80000</v>
      </c>
      <c r="P72" s="21">
        <f t="shared" si="83"/>
        <v>1500</v>
      </c>
      <c r="Q72" s="17">
        <f>([4]SUMMARY!$G78)</f>
        <v>0</v>
      </c>
      <c r="R72" s="17">
        <f>([5]SUMMARY!$G78)</f>
        <v>0</v>
      </c>
      <c r="S72" s="17">
        <f>([6]SUMMARY!$G78)</f>
        <v>0</v>
      </c>
      <c r="T72" s="17">
        <f>([7]SUMMARY!$G78)</f>
        <v>0</v>
      </c>
      <c r="U72" s="17">
        <f>([8]SUMMARY!$G78)</f>
        <v>0</v>
      </c>
      <c r="V72" s="17">
        <f>([9]SUMMARY!$G78)</f>
        <v>0</v>
      </c>
      <c r="W72" s="17">
        <f>([10]SUMMARY!$G78)</f>
        <v>0</v>
      </c>
      <c r="X72" s="17">
        <f>([11]SUMMARY!$G78)</f>
        <v>0</v>
      </c>
      <c r="Y72" s="17">
        <f>([12]SUMMARY!$G78)</f>
        <v>0</v>
      </c>
      <c r="Z72" s="17">
        <f>([13]SUMMARY!$G78)</f>
        <v>0</v>
      </c>
      <c r="AA72" s="17">
        <f>([14]SUMMARY!$G78)</f>
        <v>0</v>
      </c>
      <c r="AB72" s="17">
        <f>([15]SUMMARY!$G78)</f>
        <v>0</v>
      </c>
      <c r="AC72" s="17">
        <f>([16]SUMMARY!$G78)</f>
        <v>0</v>
      </c>
      <c r="AD72" s="17">
        <f>([17]SUMMARY!$G78)</f>
        <v>0</v>
      </c>
      <c r="AE72" s="17">
        <f>([18]SUMMARY!$G78)</f>
        <v>0</v>
      </c>
      <c r="AF72" s="17">
        <f>([19]SUMMARY!$G78)</f>
        <v>0</v>
      </c>
      <c r="AG72" s="17">
        <f>([20]SUMMARY!$G78)</f>
        <v>0</v>
      </c>
      <c r="AH72" s="17">
        <f>([21]SUMMARY!$G78)</f>
        <v>0</v>
      </c>
      <c r="AI72" s="17">
        <f>([22]SUMMARY!$G78)</f>
        <v>0</v>
      </c>
      <c r="AJ72" s="17">
        <f>([23]SUMMARY!$G78)</f>
        <v>0</v>
      </c>
      <c r="AK72" s="17">
        <f>([24]SUMMARY!$G78)</f>
        <v>0</v>
      </c>
      <c r="AL72" s="17">
        <f>([25]SUMMARY!$G78)</f>
        <v>0</v>
      </c>
      <c r="AM72" s="17">
        <f>([26]SUMMARY!$G78)</f>
        <v>0</v>
      </c>
      <c r="AN72" s="17">
        <f>([27]SUMMARY!$G78)</f>
        <v>0</v>
      </c>
      <c r="AO72" s="17">
        <f>([28]SUMMARY!$G78)</f>
        <v>0</v>
      </c>
      <c r="AP72" s="17">
        <f>([29]SUMMARY!$F40)</f>
        <v>0</v>
      </c>
      <c r="AQ72" s="17">
        <f>([30]SUMMARY!$G78)</f>
        <v>0</v>
      </c>
      <c r="AR72" s="17">
        <f>([31]SUMMARY!$G78)</f>
        <v>0</v>
      </c>
      <c r="AS72" s="17">
        <f>([32]SUMMARY!$G78)</f>
        <v>0</v>
      </c>
      <c r="AT72" s="17">
        <f>([33]SUMMARY!$G78)</f>
        <v>0</v>
      </c>
      <c r="AU72" s="17">
        <f>([34]SUMMARY!$G78)</f>
        <v>0</v>
      </c>
      <c r="AV72" s="17">
        <f>([35]SUMMARY!$G78)</f>
        <v>0</v>
      </c>
      <c r="AW72" s="17">
        <f>([36]SUMMARY!$G78)</f>
        <v>22000</v>
      </c>
      <c r="AX72" s="17">
        <f>([37]SUMMARY!$G78)</f>
        <v>0</v>
      </c>
      <c r="AY72" s="17">
        <f>([38]SUMMARY!$G78)</f>
        <v>0</v>
      </c>
      <c r="AZ72" s="17">
        <f>([39]SUMMARY!$G78)</f>
        <v>0</v>
      </c>
      <c r="BA72" s="17">
        <f>([40]SUMMARY!$G78)</f>
        <v>10000</v>
      </c>
      <c r="BB72" s="17">
        <f>([41]SUMMARY!$F40)</f>
        <v>0</v>
      </c>
      <c r="BC72" s="17">
        <f>([42]SUMMARY!$G78)</f>
        <v>0</v>
      </c>
      <c r="BD72" s="17">
        <f>([43]SUMMARY!$G78)</f>
        <v>0</v>
      </c>
      <c r="BE72" s="17">
        <f>([44]SUMMARY!$G78)</f>
        <v>0</v>
      </c>
      <c r="BF72" s="17">
        <f>([45]SUMMARY!$G78)</f>
        <v>0</v>
      </c>
      <c r="BG72" s="17">
        <f>([46]SUMMARY!$G78)</f>
        <v>0</v>
      </c>
      <c r="BH72" s="17">
        <f>([47]SUMMARY!$F40)</f>
        <v>0</v>
      </c>
      <c r="BI72" s="17">
        <f>([48]SUMMARY!$F40)</f>
        <v>0</v>
      </c>
      <c r="BJ72" s="17">
        <f>([49]SUMMARY!$F40)</f>
        <v>0</v>
      </c>
      <c r="BK72" s="17">
        <f>([50]SUMMARY!$G78)</f>
        <v>3638065</v>
      </c>
      <c r="BL72" s="17">
        <f>([51]SUMMARY!$F40)</f>
        <v>0</v>
      </c>
      <c r="BM72" s="17">
        <f>([52]SUMMARY!$G78)</f>
        <v>0</v>
      </c>
      <c r="BN72" s="17">
        <f>([53]SUMMARY!$G78)</f>
        <v>0</v>
      </c>
      <c r="BO72" s="17">
        <f>([54]SUMMARY!$G78)</f>
        <v>0</v>
      </c>
      <c r="BP72" s="17">
        <f>([55]SUMMARY!$G78)</f>
        <v>0</v>
      </c>
      <c r="BQ72" s="17">
        <f>([56]SUMMARY!$G78)</f>
        <v>0</v>
      </c>
      <c r="BR72" s="17">
        <f>([57]SUMMARY!$G78)</f>
        <v>0</v>
      </c>
      <c r="BS72" s="17">
        <f>([58]SUMMARY!$F40)</f>
        <v>0</v>
      </c>
      <c r="BT72" s="17">
        <f>([59]SUMMARY!$F40)</f>
        <v>0</v>
      </c>
      <c r="BU72" s="17">
        <f>([60]SUMMARY!$G78)</f>
        <v>0</v>
      </c>
      <c r="BV72" s="17">
        <f>([61]SUMMARY!$F40)</f>
        <v>0</v>
      </c>
      <c r="BW72" s="17">
        <f>([62]SUMMARY!$G78)</f>
        <v>0</v>
      </c>
      <c r="BX72" s="17">
        <f>([63]SUMMARY!$G78)</f>
        <v>0</v>
      </c>
      <c r="BY72" s="17">
        <f>([64]SUMMARY!$G78)</f>
        <v>0</v>
      </c>
      <c r="BZ72" s="17">
        <f>([65]SUMMARY!$G78)</f>
        <v>0</v>
      </c>
      <c r="CA72" s="17">
        <f>([66]SUMMARY!$G78)</f>
        <v>0</v>
      </c>
      <c r="CB72" s="17">
        <f>([67]SUMMARY!$G78)</f>
        <v>0</v>
      </c>
      <c r="CC72" s="17">
        <f>([68]SUMMARY!$G78)</f>
        <v>0</v>
      </c>
      <c r="CD72" s="17">
        <f>([69]SUMMARY!$G78)</f>
        <v>0</v>
      </c>
      <c r="CE72" s="17">
        <f>([70]SUMMARY!$G78)</f>
        <v>0</v>
      </c>
      <c r="CF72" s="17">
        <f>([71]SUMMARY!$G78)</f>
        <v>0</v>
      </c>
      <c r="CG72" s="17">
        <f>([72]SUMMARY!$G78)</f>
        <v>0</v>
      </c>
      <c r="CH72" s="17">
        <f>([73]SUMMARY!$G78)</f>
        <v>0</v>
      </c>
      <c r="CI72" s="17">
        <f>([74]SUMMARY!$G78)</f>
        <v>0</v>
      </c>
      <c r="CJ72" s="17">
        <f>([75]SUMMARY!$G78)</f>
        <v>0</v>
      </c>
      <c r="CK72" s="17">
        <f>([76]SUMMARY!$G78)</f>
        <v>80000</v>
      </c>
      <c r="CL72" s="17">
        <f>([77]SUMMARY!$G78)</f>
        <v>0</v>
      </c>
      <c r="CM72" s="17">
        <f>([78]SUMMARY!$G78)</f>
        <v>0</v>
      </c>
      <c r="CN72" s="17">
        <f>([79]SUMMARY!$G78)</f>
        <v>0</v>
      </c>
      <c r="CO72" s="17">
        <f>([80]SUMMARY!$G78)</f>
        <v>0</v>
      </c>
      <c r="CP72" s="17">
        <f>([81]SUMMARY!$G78)</f>
        <v>0</v>
      </c>
      <c r="CQ72" s="17">
        <f>([82]SUMMARY!$G78)</f>
        <v>0</v>
      </c>
      <c r="CR72" s="17">
        <f>([83]SUMMARY!$G78)</f>
        <v>0</v>
      </c>
      <c r="CS72" s="17">
        <f>([84]SUMMARY!$G78)</f>
        <v>0</v>
      </c>
      <c r="CT72" s="17">
        <f>([85]SUMMARY!$F40)</f>
        <v>0</v>
      </c>
      <c r="CU72" s="17">
        <f>([86]SUMMARY!$G78)</f>
        <v>0</v>
      </c>
      <c r="CV72" s="17">
        <f>([87]SUMMARY!$G78)</f>
        <v>0</v>
      </c>
      <c r="CW72" s="17">
        <f>([88]SUMMARY!$G78)</f>
        <v>0</v>
      </c>
      <c r="CX72" s="17">
        <f>([89]SUMMARY!$G78)</f>
        <v>0</v>
      </c>
      <c r="CY72" s="17">
        <f>([90]SUMMARY!$G78)</f>
        <v>0</v>
      </c>
      <c r="CZ72" s="17">
        <f>([91]SUMMARY!$G78)</f>
        <v>1500</v>
      </c>
      <c r="DA72" s="17">
        <f>([92]SUMMARY!$G78)</f>
        <v>0</v>
      </c>
    </row>
    <row r="73" spans="1:105">
      <c r="A73" s="131">
        <v>1061104</v>
      </c>
      <c r="B73" s="131" t="s">
        <v>61</v>
      </c>
      <c r="C73" s="132">
        <v>48405</v>
      </c>
      <c r="D73" s="21">
        <v>50000</v>
      </c>
      <c r="E73" s="132">
        <f t="shared" si="72"/>
        <v>50000</v>
      </c>
      <c r="F73" s="21">
        <f t="shared" si="73"/>
        <v>0</v>
      </c>
      <c r="G73" s="21">
        <f t="shared" si="74"/>
        <v>52650</v>
      </c>
      <c r="H73" s="21">
        <f t="shared" si="75"/>
        <v>55545.75</v>
      </c>
      <c r="I73" s="21">
        <f t="shared" si="76"/>
        <v>0</v>
      </c>
      <c r="J73" s="21">
        <f t="shared" si="77"/>
        <v>0</v>
      </c>
      <c r="K73" s="21">
        <f t="shared" si="78"/>
        <v>50000</v>
      </c>
      <c r="L73" s="21">
        <f t="shared" si="79"/>
        <v>0</v>
      </c>
      <c r="M73" s="21">
        <f t="shared" si="80"/>
        <v>0</v>
      </c>
      <c r="N73" s="21">
        <f t="shared" si="81"/>
        <v>0</v>
      </c>
      <c r="O73" s="21">
        <f t="shared" si="82"/>
        <v>0</v>
      </c>
      <c r="P73" s="21">
        <f t="shared" si="83"/>
        <v>0</v>
      </c>
      <c r="Q73" s="17">
        <f>([4]SUMMARY!$G79)</f>
        <v>0</v>
      </c>
      <c r="R73" s="17">
        <f>([5]SUMMARY!$G79)</f>
        <v>0</v>
      </c>
      <c r="S73" s="17">
        <f>([6]SUMMARY!$G79)</f>
        <v>0</v>
      </c>
      <c r="T73" s="17">
        <f>([7]SUMMARY!$G79)</f>
        <v>0</v>
      </c>
      <c r="U73" s="17">
        <f>([8]SUMMARY!$G79)</f>
        <v>0</v>
      </c>
      <c r="V73" s="17">
        <f>([9]SUMMARY!$G79)</f>
        <v>0</v>
      </c>
      <c r="W73" s="17">
        <f>([10]SUMMARY!$G79)</f>
        <v>0</v>
      </c>
      <c r="X73" s="17">
        <f>([11]SUMMARY!$G79)</f>
        <v>0</v>
      </c>
      <c r="Y73" s="17">
        <f>([12]SUMMARY!$G79)</f>
        <v>0</v>
      </c>
      <c r="Z73" s="17">
        <f>([13]SUMMARY!$G79)</f>
        <v>0</v>
      </c>
      <c r="AA73" s="17">
        <f>([14]SUMMARY!$G79)</f>
        <v>0</v>
      </c>
      <c r="AB73" s="17">
        <f>([15]SUMMARY!$G79)</f>
        <v>0</v>
      </c>
      <c r="AC73" s="17">
        <f>([16]SUMMARY!$G79)</f>
        <v>0</v>
      </c>
      <c r="AD73" s="17">
        <f>([17]SUMMARY!$G79)</f>
        <v>0</v>
      </c>
      <c r="AE73" s="17">
        <f>([18]SUMMARY!$G79)</f>
        <v>0</v>
      </c>
      <c r="AF73" s="17">
        <f>([19]SUMMARY!$G79)</f>
        <v>0</v>
      </c>
      <c r="AG73" s="17">
        <f>([20]SUMMARY!$G79)</f>
        <v>0</v>
      </c>
      <c r="AH73" s="17">
        <f>([21]SUMMARY!$G79)</f>
        <v>0</v>
      </c>
      <c r="AI73" s="17">
        <f>([22]SUMMARY!$G79)</f>
        <v>0</v>
      </c>
      <c r="AJ73" s="17">
        <f>([23]SUMMARY!$G79)</f>
        <v>0</v>
      </c>
      <c r="AK73" s="17">
        <f>([24]SUMMARY!$G79)</f>
        <v>0</v>
      </c>
      <c r="AL73" s="17">
        <f>([25]SUMMARY!$G79)</f>
        <v>50000</v>
      </c>
      <c r="AM73" s="17">
        <f>([26]SUMMARY!$G79)</f>
        <v>0</v>
      </c>
      <c r="AN73" s="17">
        <f>([27]SUMMARY!$G79)</f>
        <v>0</v>
      </c>
      <c r="AO73" s="17">
        <f>([28]SUMMARY!$G79)</f>
        <v>0</v>
      </c>
      <c r="AP73" s="17">
        <f>([29]SUMMARY!$F41)</f>
        <v>0</v>
      </c>
      <c r="AQ73" s="17">
        <f>([30]SUMMARY!$G79)</f>
        <v>0</v>
      </c>
      <c r="AR73" s="17">
        <f>([31]SUMMARY!$G79)</f>
        <v>0</v>
      </c>
      <c r="AS73" s="17">
        <f>([32]SUMMARY!$G79)</f>
        <v>0</v>
      </c>
      <c r="AT73" s="17">
        <f>([33]SUMMARY!$G79)</f>
        <v>0</v>
      </c>
      <c r="AU73" s="17">
        <f>([34]SUMMARY!$G79)</f>
        <v>0</v>
      </c>
      <c r="AV73" s="17">
        <f>([35]SUMMARY!$G79)</f>
        <v>0</v>
      </c>
      <c r="AW73" s="17">
        <f>([36]SUMMARY!$G79)</f>
        <v>0</v>
      </c>
      <c r="AX73" s="17">
        <f>([37]SUMMARY!$G79)</f>
        <v>0</v>
      </c>
      <c r="AY73" s="17">
        <f>([38]SUMMARY!$G79)</f>
        <v>0</v>
      </c>
      <c r="AZ73" s="17">
        <f>([39]SUMMARY!$G79)</f>
        <v>0</v>
      </c>
      <c r="BA73" s="17">
        <f>([40]SUMMARY!$G79)</f>
        <v>0</v>
      </c>
      <c r="BB73" s="17">
        <f>([41]SUMMARY!$F41)</f>
        <v>0</v>
      </c>
      <c r="BC73" s="17">
        <f>([42]SUMMARY!$G79)</f>
        <v>0</v>
      </c>
      <c r="BD73" s="17">
        <f>([43]SUMMARY!$G79)</f>
        <v>0</v>
      </c>
      <c r="BE73" s="17">
        <f>([44]SUMMARY!$G79)</f>
        <v>0</v>
      </c>
      <c r="BF73" s="17">
        <f>([45]SUMMARY!$G79)</f>
        <v>0</v>
      </c>
      <c r="BG73" s="17">
        <f>([46]SUMMARY!$G79)</f>
        <v>0</v>
      </c>
      <c r="BH73" s="17">
        <f>([47]SUMMARY!$F41)</f>
        <v>0</v>
      </c>
      <c r="BI73" s="17">
        <f>([48]SUMMARY!$F41)</f>
        <v>0</v>
      </c>
      <c r="BJ73" s="17">
        <f>([49]SUMMARY!$F41)</f>
        <v>0</v>
      </c>
      <c r="BK73" s="17">
        <f>([50]SUMMARY!$G79)</f>
        <v>0</v>
      </c>
      <c r="BL73" s="17">
        <f>([51]SUMMARY!$F41)</f>
        <v>0</v>
      </c>
      <c r="BM73" s="17">
        <f>([52]SUMMARY!$G79)</f>
        <v>0</v>
      </c>
      <c r="BN73" s="17">
        <f>([53]SUMMARY!$G79)</f>
        <v>0</v>
      </c>
      <c r="BO73" s="17">
        <f>([54]SUMMARY!$G79)</f>
        <v>0</v>
      </c>
      <c r="BP73" s="17">
        <f>([55]SUMMARY!$G79)</f>
        <v>0</v>
      </c>
      <c r="BQ73" s="17">
        <f>([56]SUMMARY!$G79)</f>
        <v>0</v>
      </c>
      <c r="BR73" s="17">
        <f>([57]SUMMARY!$G79)</f>
        <v>0</v>
      </c>
      <c r="BS73" s="17">
        <f>([58]SUMMARY!$F41)</f>
        <v>0</v>
      </c>
      <c r="BT73" s="17">
        <f>([59]SUMMARY!$F41)</f>
        <v>0</v>
      </c>
      <c r="BU73" s="17">
        <f>([60]SUMMARY!$G79)</f>
        <v>0</v>
      </c>
      <c r="BV73" s="17">
        <f>([61]SUMMARY!$F41)</f>
        <v>0</v>
      </c>
      <c r="BW73" s="17">
        <f>([62]SUMMARY!$G79)</f>
        <v>0</v>
      </c>
      <c r="BX73" s="17">
        <f>([63]SUMMARY!$G79)</f>
        <v>0</v>
      </c>
      <c r="BY73" s="17">
        <f>([64]SUMMARY!$G79)</f>
        <v>0</v>
      </c>
      <c r="BZ73" s="17">
        <f>([65]SUMMARY!$G79)</f>
        <v>0</v>
      </c>
      <c r="CA73" s="17">
        <f>([66]SUMMARY!$G79)</f>
        <v>0</v>
      </c>
      <c r="CB73" s="17">
        <f>([67]SUMMARY!$G79)</f>
        <v>0</v>
      </c>
      <c r="CC73" s="17">
        <f>([68]SUMMARY!$G79)</f>
        <v>0</v>
      </c>
      <c r="CD73" s="17">
        <f>([69]SUMMARY!$G79)</f>
        <v>0</v>
      </c>
      <c r="CE73" s="17">
        <f>([70]SUMMARY!$G79)</f>
        <v>0</v>
      </c>
      <c r="CF73" s="17">
        <f>([71]SUMMARY!$G79)</f>
        <v>0</v>
      </c>
      <c r="CG73" s="17">
        <f>([72]SUMMARY!$G79)</f>
        <v>0</v>
      </c>
      <c r="CH73" s="17">
        <f>([73]SUMMARY!$G79)</f>
        <v>0</v>
      </c>
      <c r="CI73" s="17">
        <f>([74]SUMMARY!$G79)</f>
        <v>0</v>
      </c>
      <c r="CJ73" s="17">
        <f>([75]SUMMARY!$G79)</f>
        <v>0</v>
      </c>
      <c r="CK73" s="17">
        <f>([76]SUMMARY!$G79)</f>
        <v>0</v>
      </c>
      <c r="CL73" s="17">
        <f>([77]SUMMARY!$G79)</f>
        <v>0</v>
      </c>
      <c r="CM73" s="17">
        <f>([78]SUMMARY!$G79)</f>
        <v>0</v>
      </c>
      <c r="CN73" s="17">
        <f>([79]SUMMARY!$G79)</f>
        <v>0</v>
      </c>
      <c r="CO73" s="17">
        <f>([80]SUMMARY!$G79)</f>
        <v>0</v>
      </c>
      <c r="CP73" s="17">
        <f>([81]SUMMARY!$G79)</f>
        <v>0</v>
      </c>
      <c r="CQ73" s="17">
        <f>([82]SUMMARY!$G79)</f>
        <v>0</v>
      </c>
      <c r="CR73" s="17">
        <f>([83]SUMMARY!$G79)</f>
        <v>0</v>
      </c>
      <c r="CS73" s="17">
        <f>([84]SUMMARY!$G79)</f>
        <v>0</v>
      </c>
      <c r="CT73" s="17">
        <f>([85]SUMMARY!$F41)</f>
        <v>0</v>
      </c>
      <c r="CU73" s="17">
        <f>([86]SUMMARY!$G79)</f>
        <v>0</v>
      </c>
      <c r="CV73" s="17">
        <f>([87]SUMMARY!$G79)</f>
        <v>0</v>
      </c>
      <c r="CW73" s="17">
        <f>([88]SUMMARY!$G79)</f>
        <v>0</v>
      </c>
      <c r="CX73" s="17">
        <f>([89]SUMMARY!$G79)</f>
        <v>0</v>
      </c>
      <c r="CY73" s="17">
        <f>([90]SUMMARY!$G79)</f>
        <v>0</v>
      </c>
      <c r="CZ73" s="17">
        <f>([91]SUMMARY!$G79)</f>
        <v>0</v>
      </c>
      <c r="DA73" s="17">
        <f>([92]SUMMARY!$G79)</f>
        <v>0</v>
      </c>
    </row>
    <row r="74" spans="1:105">
      <c r="A74" s="131">
        <v>1061106</v>
      </c>
      <c r="B74" s="131" t="s">
        <v>62</v>
      </c>
      <c r="C74" s="132">
        <v>0</v>
      </c>
      <c r="D74" s="21">
        <v>0</v>
      </c>
      <c r="E74" s="132">
        <f t="shared" si="72"/>
        <v>0</v>
      </c>
      <c r="F74" s="21">
        <f t="shared" si="73"/>
        <v>0</v>
      </c>
      <c r="G74" s="21">
        <f t="shared" si="74"/>
        <v>0</v>
      </c>
      <c r="H74" s="21">
        <f t="shared" si="75"/>
        <v>0</v>
      </c>
      <c r="I74" s="21">
        <f t="shared" si="76"/>
        <v>0</v>
      </c>
      <c r="J74" s="21">
        <f t="shared" si="77"/>
        <v>0</v>
      </c>
      <c r="K74" s="21">
        <f t="shared" si="78"/>
        <v>0</v>
      </c>
      <c r="L74" s="21">
        <f t="shared" si="79"/>
        <v>0</v>
      </c>
      <c r="M74" s="21">
        <f t="shared" si="80"/>
        <v>0</v>
      </c>
      <c r="N74" s="21">
        <f t="shared" si="81"/>
        <v>0</v>
      </c>
      <c r="O74" s="21">
        <f t="shared" si="82"/>
        <v>0</v>
      </c>
      <c r="P74" s="21">
        <f t="shared" si="83"/>
        <v>0</v>
      </c>
      <c r="Q74" s="17">
        <f>([4]SUMMARY!$G80)</f>
        <v>0</v>
      </c>
      <c r="R74" s="17">
        <f>([5]SUMMARY!$G80)</f>
        <v>0</v>
      </c>
      <c r="S74" s="17">
        <f>([6]SUMMARY!$G80)</f>
        <v>0</v>
      </c>
      <c r="T74" s="17">
        <f>([7]SUMMARY!$G80)</f>
        <v>0</v>
      </c>
      <c r="U74" s="17">
        <f>([8]SUMMARY!$G80)</f>
        <v>0</v>
      </c>
      <c r="V74" s="17">
        <f>([9]SUMMARY!$G80)</f>
        <v>0</v>
      </c>
      <c r="W74" s="17">
        <f>([10]SUMMARY!$G80)</f>
        <v>0</v>
      </c>
      <c r="X74" s="17">
        <f>([11]SUMMARY!$G80)</f>
        <v>0</v>
      </c>
      <c r="Y74" s="17">
        <f>([12]SUMMARY!$G80)</f>
        <v>0</v>
      </c>
      <c r="Z74" s="17">
        <f>([13]SUMMARY!$G80)</f>
        <v>0</v>
      </c>
      <c r="AA74" s="17">
        <f>([14]SUMMARY!$G80)</f>
        <v>0</v>
      </c>
      <c r="AB74" s="17">
        <f>([15]SUMMARY!$G80)</f>
        <v>0</v>
      </c>
      <c r="AC74" s="17">
        <f>([16]SUMMARY!$G80)</f>
        <v>0</v>
      </c>
      <c r="AD74" s="17">
        <f>([17]SUMMARY!$G80)</f>
        <v>0</v>
      </c>
      <c r="AE74" s="17">
        <f>([18]SUMMARY!$G80)</f>
        <v>0</v>
      </c>
      <c r="AF74" s="17">
        <f>([19]SUMMARY!$G80)</f>
        <v>0</v>
      </c>
      <c r="AG74" s="17">
        <f>([20]SUMMARY!$G80)</f>
        <v>0</v>
      </c>
      <c r="AH74" s="17">
        <f>([21]SUMMARY!$G80)</f>
        <v>0</v>
      </c>
      <c r="AI74" s="17">
        <f>([22]SUMMARY!$G80)</f>
        <v>0</v>
      </c>
      <c r="AJ74" s="17">
        <f>([23]SUMMARY!$G80)</f>
        <v>0</v>
      </c>
      <c r="AK74" s="17">
        <f>([24]SUMMARY!$G80)</f>
        <v>0</v>
      </c>
      <c r="AL74" s="17">
        <f>([25]SUMMARY!$G80)</f>
        <v>0</v>
      </c>
      <c r="AM74" s="17">
        <f>([26]SUMMARY!$G80)</f>
        <v>0</v>
      </c>
      <c r="AN74" s="17">
        <f>([27]SUMMARY!$G80)</f>
        <v>0</v>
      </c>
      <c r="AO74" s="17">
        <f>([28]SUMMARY!$G80)</f>
        <v>0</v>
      </c>
      <c r="AP74" s="17">
        <f>([29]SUMMARY!$F42)</f>
        <v>0</v>
      </c>
      <c r="AQ74" s="17">
        <f>([30]SUMMARY!$G80)</f>
        <v>0</v>
      </c>
      <c r="AR74" s="17">
        <f>([31]SUMMARY!$G80)</f>
        <v>0</v>
      </c>
      <c r="AS74" s="17">
        <f>([32]SUMMARY!$G80)</f>
        <v>0</v>
      </c>
      <c r="AT74" s="17">
        <f>([33]SUMMARY!$G80)</f>
        <v>0</v>
      </c>
      <c r="AU74" s="17">
        <f>([34]SUMMARY!$G80)</f>
        <v>0</v>
      </c>
      <c r="AV74" s="17">
        <f>([35]SUMMARY!$G80)</f>
        <v>0</v>
      </c>
      <c r="AW74" s="17">
        <f>([36]SUMMARY!$G80)</f>
        <v>0</v>
      </c>
      <c r="AX74" s="17">
        <f>([37]SUMMARY!$G80)</f>
        <v>0</v>
      </c>
      <c r="AY74" s="17">
        <f>([38]SUMMARY!$G80)</f>
        <v>0</v>
      </c>
      <c r="AZ74" s="17">
        <f>([39]SUMMARY!$G80)</f>
        <v>0</v>
      </c>
      <c r="BA74" s="17">
        <f>([40]SUMMARY!$G80)</f>
        <v>0</v>
      </c>
      <c r="BB74" s="17">
        <f>([41]SUMMARY!$F42)</f>
        <v>0</v>
      </c>
      <c r="BC74" s="17">
        <f>([42]SUMMARY!$G80)</f>
        <v>0</v>
      </c>
      <c r="BD74" s="17">
        <f>([43]SUMMARY!$G80)</f>
        <v>0</v>
      </c>
      <c r="BE74" s="17">
        <f>([44]SUMMARY!$G80)</f>
        <v>0</v>
      </c>
      <c r="BF74" s="17">
        <f>([45]SUMMARY!$G80)</f>
        <v>0</v>
      </c>
      <c r="BG74" s="17">
        <f>([46]SUMMARY!$G80)</f>
        <v>0</v>
      </c>
      <c r="BH74" s="17">
        <f>([47]SUMMARY!$F42)</f>
        <v>0</v>
      </c>
      <c r="BI74" s="17">
        <f>([48]SUMMARY!$F42)</f>
        <v>0</v>
      </c>
      <c r="BJ74" s="17">
        <f>([49]SUMMARY!$F42)</f>
        <v>0</v>
      </c>
      <c r="BK74" s="17">
        <f>([50]SUMMARY!$G80)</f>
        <v>0</v>
      </c>
      <c r="BL74" s="17">
        <f>([51]SUMMARY!$F42)</f>
        <v>0</v>
      </c>
      <c r="BM74" s="17">
        <f>([52]SUMMARY!$G80)</f>
        <v>0</v>
      </c>
      <c r="BN74" s="17">
        <f>([53]SUMMARY!$G80)</f>
        <v>0</v>
      </c>
      <c r="BO74" s="17">
        <f>([54]SUMMARY!$G80)</f>
        <v>0</v>
      </c>
      <c r="BP74" s="17">
        <f>([55]SUMMARY!$G80)</f>
        <v>0</v>
      </c>
      <c r="BQ74" s="17">
        <f>([56]SUMMARY!$G80)</f>
        <v>0</v>
      </c>
      <c r="BR74" s="17">
        <f>([57]SUMMARY!$G80)</f>
        <v>0</v>
      </c>
      <c r="BS74" s="17">
        <f>([58]SUMMARY!$F42)</f>
        <v>0</v>
      </c>
      <c r="BT74" s="17">
        <f>([59]SUMMARY!$F42)</f>
        <v>0</v>
      </c>
      <c r="BU74" s="17">
        <f>([60]SUMMARY!$G80)</f>
        <v>0</v>
      </c>
      <c r="BV74" s="17">
        <f>([61]SUMMARY!$F42)</f>
        <v>0</v>
      </c>
      <c r="BW74" s="17">
        <f>([62]SUMMARY!$G80)</f>
        <v>0</v>
      </c>
      <c r="BX74" s="17">
        <f>([63]SUMMARY!$G80)</f>
        <v>0</v>
      </c>
      <c r="BY74" s="17">
        <f>([64]SUMMARY!$G80)</f>
        <v>0</v>
      </c>
      <c r="BZ74" s="17">
        <f>([65]SUMMARY!$G80)</f>
        <v>0</v>
      </c>
      <c r="CA74" s="17">
        <f>([66]SUMMARY!$G80)</f>
        <v>0</v>
      </c>
      <c r="CB74" s="17">
        <f>([67]SUMMARY!$G80)</f>
        <v>0</v>
      </c>
      <c r="CC74" s="17">
        <f>([68]SUMMARY!$G80)</f>
        <v>0</v>
      </c>
      <c r="CD74" s="17">
        <f>([69]SUMMARY!$G80)</f>
        <v>0</v>
      </c>
      <c r="CE74" s="17">
        <f>([70]SUMMARY!$G80)</f>
        <v>0</v>
      </c>
      <c r="CF74" s="17">
        <f>([71]SUMMARY!$G80)</f>
        <v>0</v>
      </c>
      <c r="CG74" s="17">
        <f>([72]SUMMARY!$G80)</f>
        <v>0</v>
      </c>
      <c r="CH74" s="17">
        <f>([73]SUMMARY!$G80)</f>
        <v>0</v>
      </c>
      <c r="CI74" s="17">
        <f>([74]SUMMARY!$G80)</f>
        <v>0</v>
      </c>
      <c r="CJ74" s="17">
        <f>([75]SUMMARY!$G80)</f>
        <v>0</v>
      </c>
      <c r="CK74" s="17">
        <f>([76]SUMMARY!$G80)</f>
        <v>0</v>
      </c>
      <c r="CL74" s="17">
        <f>([77]SUMMARY!$G80)</f>
        <v>0</v>
      </c>
      <c r="CM74" s="17">
        <f>([78]SUMMARY!$G80)</f>
        <v>0</v>
      </c>
      <c r="CN74" s="17">
        <f>([79]SUMMARY!$G80)</f>
        <v>0</v>
      </c>
      <c r="CO74" s="17">
        <f>([80]SUMMARY!$G80)</f>
        <v>0</v>
      </c>
      <c r="CP74" s="17">
        <f>([81]SUMMARY!$G80)</f>
        <v>0</v>
      </c>
      <c r="CQ74" s="17">
        <f>([82]SUMMARY!$G80)</f>
        <v>0</v>
      </c>
      <c r="CR74" s="17">
        <f>([83]SUMMARY!$G80)</f>
        <v>0</v>
      </c>
      <c r="CS74" s="17">
        <f>([84]SUMMARY!$G80)</f>
        <v>0</v>
      </c>
      <c r="CT74" s="17">
        <f>([85]SUMMARY!$F42)</f>
        <v>0</v>
      </c>
      <c r="CU74" s="17">
        <f>([86]SUMMARY!$G80)</f>
        <v>0</v>
      </c>
      <c r="CV74" s="17">
        <f>([87]SUMMARY!$G80)</f>
        <v>0</v>
      </c>
      <c r="CW74" s="17">
        <f>([88]SUMMARY!$G80)</f>
        <v>0</v>
      </c>
      <c r="CX74" s="17">
        <f>([89]SUMMARY!$G80)</f>
        <v>0</v>
      </c>
      <c r="CY74" s="17">
        <f>([90]SUMMARY!$G80)</f>
        <v>0</v>
      </c>
      <c r="CZ74" s="17">
        <f>([91]SUMMARY!$G80)</f>
        <v>0</v>
      </c>
      <c r="DA74" s="17">
        <f>([92]SUMMARY!$G80)</f>
        <v>0</v>
      </c>
    </row>
    <row r="75" spans="1:105">
      <c r="A75" s="131">
        <v>1061201</v>
      </c>
      <c r="B75" s="131" t="s">
        <v>63</v>
      </c>
      <c r="C75" s="132">
        <v>3053725</v>
      </c>
      <c r="D75" s="21">
        <v>1512094</v>
      </c>
      <c r="E75" s="132">
        <f t="shared" si="72"/>
        <v>1425796</v>
      </c>
      <c r="F75" s="21">
        <f t="shared" si="73"/>
        <v>-86298</v>
      </c>
      <c r="G75" s="21">
        <f t="shared" si="74"/>
        <v>1501363.1880000001</v>
      </c>
      <c r="H75" s="21">
        <f t="shared" si="75"/>
        <v>1583938.16334</v>
      </c>
      <c r="I75" s="21">
        <f t="shared" si="76"/>
        <v>0</v>
      </c>
      <c r="J75" s="21">
        <f t="shared" si="77"/>
        <v>0</v>
      </c>
      <c r="K75" s="21">
        <f t="shared" si="78"/>
        <v>0</v>
      </c>
      <c r="L75" s="21">
        <f t="shared" si="79"/>
        <v>0</v>
      </c>
      <c r="M75" s="21">
        <f t="shared" si="80"/>
        <v>0</v>
      </c>
      <c r="N75" s="21">
        <f t="shared" si="81"/>
        <v>30000</v>
      </c>
      <c r="O75" s="21">
        <f t="shared" si="82"/>
        <v>1395796</v>
      </c>
      <c r="P75" s="21">
        <f t="shared" si="83"/>
        <v>0</v>
      </c>
      <c r="Q75" s="17">
        <f>([4]SUMMARY!$G81)</f>
        <v>0</v>
      </c>
      <c r="R75" s="17">
        <f>([5]SUMMARY!$G81)</f>
        <v>0</v>
      </c>
      <c r="S75" s="17">
        <f>([6]SUMMARY!$G81)</f>
        <v>0</v>
      </c>
      <c r="T75" s="17">
        <f>([7]SUMMARY!$G81)</f>
        <v>0</v>
      </c>
      <c r="U75" s="17">
        <f>([8]SUMMARY!$G81)</f>
        <v>0</v>
      </c>
      <c r="V75" s="17">
        <f>([9]SUMMARY!$G81)</f>
        <v>0</v>
      </c>
      <c r="W75" s="17">
        <f>([10]SUMMARY!$G81)</f>
        <v>0</v>
      </c>
      <c r="X75" s="17">
        <f>([11]SUMMARY!$G81)</f>
        <v>0</v>
      </c>
      <c r="Y75" s="17">
        <f>([12]SUMMARY!$G81)</f>
        <v>0</v>
      </c>
      <c r="Z75" s="17">
        <f>([13]SUMMARY!$G81)</f>
        <v>0</v>
      </c>
      <c r="AA75" s="17">
        <f>([14]SUMMARY!$G81)</f>
        <v>0</v>
      </c>
      <c r="AB75" s="17">
        <f>([15]SUMMARY!$G81)</f>
        <v>0</v>
      </c>
      <c r="AC75" s="17">
        <f>([16]SUMMARY!$G81)</f>
        <v>0</v>
      </c>
      <c r="AD75" s="17">
        <f>([17]SUMMARY!$G81)</f>
        <v>0</v>
      </c>
      <c r="AE75" s="17">
        <f>([18]SUMMARY!$G81)</f>
        <v>0</v>
      </c>
      <c r="AF75" s="17">
        <f>([19]SUMMARY!$G81)</f>
        <v>0</v>
      </c>
      <c r="AG75" s="17">
        <f>([20]SUMMARY!$G81)</f>
        <v>0</v>
      </c>
      <c r="AH75" s="17">
        <f>([21]SUMMARY!$G81)</f>
        <v>0</v>
      </c>
      <c r="AI75" s="17">
        <f>([22]SUMMARY!$G81)</f>
        <v>0</v>
      </c>
      <c r="AJ75" s="17">
        <f>([23]SUMMARY!$G81)</f>
        <v>0</v>
      </c>
      <c r="AK75" s="17">
        <f>([24]SUMMARY!$G81)</f>
        <v>0</v>
      </c>
      <c r="AL75" s="17">
        <f>([25]SUMMARY!$G81)</f>
        <v>0</v>
      </c>
      <c r="AM75" s="17">
        <f>([26]SUMMARY!$G81)</f>
        <v>0</v>
      </c>
      <c r="AN75" s="17">
        <f>([27]SUMMARY!$G81)</f>
        <v>0</v>
      </c>
      <c r="AO75" s="17">
        <f>([28]SUMMARY!$G81)</f>
        <v>0</v>
      </c>
      <c r="AP75" s="17">
        <f>([29]SUMMARY!$F43)</f>
        <v>0</v>
      </c>
      <c r="AQ75" s="17">
        <f>([30]SUMMARY!$G81)</f>
        <v>0</v>
      </c>
      <c r="AR75" s="17">
        <f>([31]SUMMARY!$G81)</f>
        <v>0</v>
      </c>
      <c r="AS75" s="17">
        <f>([32]SUMMARY!$G81)</f>
        <v>0</v>
      </c>
      <c r="AT75" s="17">
        <f>([33]SUMMARY!$G81)</f>
        <v>0</v>
      </c>
      <c r="AU75" s="17">
        <f>([34]SUMMARY!$G81)</f>
        <v>0</v>
      </c>
      <c r="AV75" s="17">
        <f>([35]SUMMARY!$G81)</f>
        <v>0</v>
      </c>
      <c r="AW75" s="17">
        <f>([36]SUMMARY!$G81)</f>
        <v>0</v>
      </c>
      <c r="AX75" s="17">
        <f>([37]SUMMARY!$G81)</f>
        <v>0</v>
      </c>
      <c r="AY75" s="17">
        <f>([38]SUMMARY!$G81)</f>
        <v>0</v>
      </c>
      <c r="AZ75" s="17">
        <f>([39]SUMMARY!$G81)</f>
        <v>0</v>
      </c>
      <c r="BA75" s="17">
        <f>([40]SUMMARY!$G81)</f>
        <v>0</v>
      </c>
      <c r="BB75" s="17">
        <f>([41]SUMMARY!$F43)</f>
        <v>0</v>
      </c>
      <c r="BC75" s="17">
        <f>([42]SUMMARY!$G81)</f>
        <v>0</v>
      </c>
      <c r="BD75" s="17">
        <f>([43]SUMMARY!$G81)</f>
        <v>0</v>
      </c>
      <c r="BE75" s="17">
        <f>([44]SUMMARY!$G81)</f>
        <v>0</v>
      </c>
      <c r="BF75" s="17">
        <f>([45]SUMMARY!$G81)</f>
        <v>0</v>
      </c>
      <c r="BG75" s="17">
        <f>([46]SUMMARY!$G81)</f>
        <v>0</v>
      </c>
      <c r="BH75" s="17">
        <f>([47]SUMMARY!$F43)</f>
        <v>0</v>
      </c>
      <c r="BI75" s="17">
        <f>([48]SUMMARY!$F43)</f>
        <v>0</v>
      </c>
      <c r="BJ75" s="17">
        <f>([49]SUMMARY!$F43)</f>
        <v>0</v>
      </c>
      <c r="BK75" s="17">
        <f>([50]SUMMARY!$G81)</f>
        <v>0</v>
      </c>
      <c r="BL75" s="17">
        <f>([51]SUMMARY!$F43)</f>
        <v>0</v>
      </c>
      <c r="BM75" s="17">
        <f>([52]SUMMARY!$G81)</f>
        <v>0</v>
      </c>
      <c r="BN75" s="17">
        <f>([53]SUMMARY!$G81)</f>
        <v>0</v>
      </c>
      <c r="BO75" s="17">
        <f>([54]SUMMARY!$G81)</f>
        <v>0</v>
      </c>
      <c r="BP75" s="17">
        <f>([55]SUMMARY!$G81)</f>
        <v>0</v>
      </c>
      <c r="BQ75" s="17">
        <f>([56]SUMMARY!$G81)</f>
        <v>0</v>
      </c>
      <c r="BR75" s="17">
        <f>([57]SUMMARY!$G81)</f>
        <v>0</v>
      </c>
      <c r="BS75" s="17">
        <f>([58]SUMMARY!$F43)</f>
        <v>0</v>
      </c>
      <c r="BT75" s="17">
        <f>([59]SUMMARY!$F43)</f>
        <v>0</v>
      </c>
      <c r="BU75" s="17">
        <f>([60]SUMMARY!$G81)</f>
        <v>0</v>
      </c>
      <c r="BV75" s="17">
        <f>([61]SUMMARY!$F43)</f>
        <v>0</v>
      </c>
      <c r="BW75" s="17">
        <f>([62]SUMMARY!$G81)</f>
        <v>0</v>
      </c>
      <c r="BX75" s="17">
        <f>([63]SUMMARY!$G81)</f>
        <v>0</v>
      </c>
      <c r="BY75" s="17">
        <f>([64]SUMMARY!$G81)</f>
        <v>0</v>
      </c>
      <c r="BZ75" s="17">
        <f>([65]SUMMARY!$G81)</f>
        <v>0</v>
      </c>
      <c r="CA75" s="17">
        <f>([66]SUMMARY!$G81)</f>
        <v>0</v>
      </c>
      <c r="CB75" s="17">
        <f>([67]SUMMARY!$G81)</f>
        <v>0</v>
      </c>
      <c r="CC75" s="17">
        <f>([68]SUMMARY!$G81)</f>
        <v>0</v>
      </c>
      <c r="CD75" s="17">
        <f>([69]SUMMARY!$G81)</f>
        <v>0</v>
      </c>
      <c r="CE75" s="17">
        <f>([70]SUMMARY!$G81)</f>
        <v>0</v>
      </c>
      <c r="CF75" s="17">
        <f>([71]SUMMARY!$G81)</f>
        <v>30000</v>
      </c>
      <c r="CG75" s="17">
        <f>([72]SUMMARY!$G81)</f>
        <v>0</v>
      </c>
      <c r="CH75" s="17">
        <f>([73]SUMMARY!$G81)</f>
        <v>0</v>
      </c>
      <c r="CI75" s="17">
        <f>([74]SUMMARY!$G81)</f>
        <v>0</v>
      </c>
      <c r="CJ75" s="17">
        <f>([75]SUMMARY!$G81)</f>
        <v>0</v>
      </c>
      <c r="CK75" s="17">
        <f>([76]SUMMARY!$G81)</f>
        <v>0</v>
      </c>
      <c r="CL75" s="17">
        <f>([77]SUMMARY!$G81)</f>
        <v>110000</v>
      </c>
      <c r="CM75" s="17">
        <f>([78]SUMMARY!$G81)</f>
        <v>0</v>
      </c>
      <c r="CN75" s="17">
        <f>([79]SUMMARY!$G81)</f>
        <v>0</v>
      </c>
      <c r="CO75" s="17">
        <f>([80]SUMMARY!$G81)</f>
        <v>1185796</v>
      </c>
      <c r="CP75" s="17">
        <f>([81]SUMMARY!$G81)</f>
        <v>60000</v>
      </c>
      <c r="CQ75" s="17">
        <f>([82]SUMMARY!$G81)</f>
        <v>40000</v>
      </c>
      <c r="CR75" s="17">
        <f>([83]SUMMARY!$G81)</f>
        <v>0</v>
      </c>
      <c r="CS75" s="17">
        <f>([84]SUMMARY!$G81)</f>
        <v>0</v>
      </c>
      <c r="CT75" s="17">
        <f>([85]SUMMARY!$F43)</f>
        <v>0</v>
      </c>
      <c r="CU75" s="17">
        <f>([86]SUMMARY!$G81)</f>
        <v>0</v>
      </c>
      <c r="CV75" s="17">
        <f>([87]SUMMARY!$G81)</f>
        <v>0</v>
      </c>
      <c r="CW75" s="17">
        <f>([88]SUMMARY!$G81)</f>
        <v>0</v>
      </c>
      <c r="CX75" s="17">
        <f>([89]SUMMARY!$G81)</f>
        <v>0</v>
      </c>
      <c r="CY75" s="17">
        <f>([90]SUMMARY!$G81)</f>
        <v>0</v>
      </c>
      <c r="CZ75" s="17">
        <f>([91]SUMMARY!$G81)</f>
        <v>0</v>
      </c>
      <c r="DA75" s="17">
        <f>([92]SUMMARY!$G81)</f>
        <v>0</v>
      </c>
    </row>
    <row r="76" spans="1:105">
      <c r="A76" s="131">
        <v>1061203</v>
      </c>
      <c r="B76" s="131" t="s">
        <v>64</v>
      </c>
      <c r="C76" s="132">
        <v>1312430</v>
      </c>
      <c r="D76" s="21">
        <v>1579624</v>
      </c>
      <c r="E76" s="132">
        <f t="shared" si="72"/>
        <v>1434126</v>
      </c>
      <c r="F76" s="21">
        <f t="shared" si="73"/>
        <v>-145498</v>
      </c>
      <c r="G76" s="21">
        <f t="shared" si="74"/>
        <v>1510134.6780000001</v>
      </c>
      <c r="H76" s="21">
        <f t="shared" si="75"/>
        <v>1593192.0852900001</v>
      </c>
      <c r="I76" s="21">
        <f t="shared" si="76"/>
        <v>2870</v>
      </c>
      <c r="J76" s="21">
        <f t="shared" si="77"/>
        <v>0</v>
      </c>
      <c r="K76" s="21">
        <f t="shared" si="78"/>
        <v>1391156</v>
      </c>
      <c r="L76" s="21">
        <f t="shared" si="79"/>
        <v>20000</v>
      </c>
      <c r="M76" s="21">
        <f t="shared" si="80"/>
        <v>5600</v>
      </c>
      <c r="N76" s="21">
        <f t="shared" si="81"/>
        <v>12000</v>
      </c>
      <c r="O76" s="21">
        <f t="shared" si="82"/>
        <v>800</v>
      </c>
      <c r="P76" s="21">
        <f t="shared" si="83"/>
        <v>1700</v>
      </c>
      <c r="Q76" s="17">
        <f>([4]SUMMARY!$G82)</f>
        <v>0</v>
      </c>
      <c r="R76" s="17">
        <f>([5]SUMMARY!$G82)</f>
        <v>2870</v>
      </c>
      <c r="S76" s="17">
        <f>([6]SUMMARY!$G82)</f>
        <v>0</v>
      </c>
      <c r="T76" s="17">
        <f>([7]SUMMARY!$G82)</f>
        <v>0</v>
      </c>
      <c r="U76" s="17">
        <f>([8]SUMMARY!$G82)</f>
        <v>0</v>
      </c>
      <c r="V76" s="17">
        <f>([9]SUMMARY!$G82)</f>
        <v>0</v>
      </c>
      <c r="W76" s="17">
        <f>([10]SUMMARY!$G82)</f>
        <v>0</v>
      </c>
      <c r="X76" s="17">
        <f>([11]SUMMARY!$G82)</f>
        <v>0</v>
      </c>
      <c r="Y76" s="17">
        <f>([12]SUMMARY!$G82)</f>
        <v>0</v>
      </c>
      <c r="Z76" s="17">
        <f>([13]SUMMARY!$G82)</f>
        <v>0</v>
      </c>
      <c r="AA76" s="17">
        <f>([14]SUMMARY!$G82)</f>
        <v>0</v>
      </c>
      <c r="AB76" s="17">
        <f>([15]SUMMARY!$G82)</f>
        <v>0</v>
      </c>
      <c r="AC76" s="17">
        <f>([16]SUMMARY!$G82)</f>
        <v>0</v>
      </c>
      <c r="AD76" s="17">
        <f>([17]SUMMARY!$G82)</f>
        <v>0</v>
      </c>
      <c r="AE76" s="17">
        <f>([18]SUMMARY!$G82)</f>
        <v>0</v>
      </c>
      <c r="AF76" s="17">
        <f>([19]SUMMARY!$G82)</f>
        <v>0</v>
      </c>
      <c r="AG76" s="17">
        <f>([20]SUMMARY!$G82)</f>
        <v>0</v>
      </c>
      <c r="AH76" s="17">
        <f>([21]SUMMARY!$G82)</f>
        <v>0</v>
      </c>
      <c r="AI76" s="17">
        <f>([22]SUMMARY!$G82)</f>
        <v>0</v>
      </c>
      <c r="AJ76" s="17">
        <f>([23]SUMMARY!$G82)</f>
        <v>0</v>
      </c>
      <c r="AK76" s="17">
        <f>([24]SUMMARY!$G82)</f>
        <v>1391156</v>
      </c>
      <c r="AL76" s="17">
        <f>([25]SUMMARY!$G82)</f>
        <v>0</v>
      </c>
      <c r="AM76" s="17">
        <f>([26]SUMMARY!$G82)</f>
        <v>0</v>
      </c>
      <c r="AN76" s="17">
        <f>([27]SUMMARY!$G82)</f>
        <v>0</v>
      </c>
      <c r="AO76" s="17">
        <f>([28]SUMMARY!$G82)</f>
        <v>0</v>
      </c>
      <c r="AP76" s="17">
        <f>([29]SUMMARY!$F44)</f>
        <v>0</v>
      </c>
      <c r="AQ76" s="17">
        <f>([30]SUMMARY!$G82)</f>
        <v>0</v>
      </c>
      <c r="AR76" s="17">
        <f>([31]SUMMARY!$G82)</f>
        <v>0</v>
      </c>
      <c r="AS76" s="17">
        <f>([32]SUMMARY!$G82)</f>
        <v>0</v>
      </c>
      <c r="AT76" s="17">
        <f>([33]SUMMARY!$G82)</f>
        <v>0</v>
      </c>
      <c r="AU76" s="17">
        <f>([34]SUMMARY!$G82)</f>
        <v>0</v>
      </c>
      <c r="AV76" s="17">
        <f>([35]SUMMARY!$G82)</f>
        <v>0</v>
      </c>
      <c r="AW76" s="17">
        <f>([36]SUMMARY!$G82)</f>
        <v>0</v>
      </c>
      <c r="AX76" s="17">
        <f>([37]SUMMARY!$G82)</f>
        <v>0</v>
      </c>
      <c r="AY76" s="17">
        <f>([38]SUMMARY!$G82)</f>
        <v>0</v>
      </c>
      <c r="AZ76" s="17">
        <f>([39]SUMMARY!$G82)</f>
        <v>20000</v>
      </c>
      <c r="BA76" s="17">
        <f>([40]SUMMARY!$G82)</f>
        <v>0</v>
      </c>
      <c r="BB76" s="17">
        <f>([41]SUMMARY!$F44)</f>
        <v>0</v>
      </c>
      <c r="BC76" s="17">
        <f>([42]SUMMARY!$G82)</f>
        <v>0</v>
      </c>
      <c r="BD76" s="17">
        <f>([43]SUMMARY!$G82)</f>
        <v>0</v>
      </c>
      <c r="BE76" s="17">
        <f>([44]SUMMARY!$G82)</f>
        <v>0</v>
      </c>
      <c r="BF76" s="17">
        <f>([45]SUMMARY!$G82)</f>
        <v>0</v>
      </c>
      <c r="BG76" s="17">
        <f>([46]SUMMARY!$G82)</f>
        <v>0</v>
      </c>
      <c r="BH76" s="17">
        <f>([47]SUMMARY!$F44)</f>
        <v>0</v>
      </c>
      <c r="BI76" s="17">
        <f>([48]SUMMARY!$F44)</f>
        <v>0</v>
      </c>
      <c r="BJ76" s="17">
        <f>([49]SUMMARY!$F44)</f>
        <v>0</v>
      </c>
      <c r="BK76" s="17">
        <f>([50]SUMMARY!$G82)</f>
        <v>0</v>
      </c>
      <c r="BL76" s="17">
        <f>([51]SUMMARY!$F44)</f>
        <v>0</v>
      </c>
      <c r="BM76" s="17">
        <f>([52]SUMMARY!$G82)</f>
        <v>0</v>
      </c>
      <c r="BN76" s="17">
        <f>([53]SUMMARY!$G82)</f>
        <v>0</v>
      </c>
      <c r="BO76" s="17">
        <f>([54]SUMMARY!$G82)</f>
        <v>0</v>
      </c>
      <c r="BP76" s="17">
        <f>([55]SUMMARY!$G82)</f>
        <v>0</v>
      </c>
      <c r="BQ76" s="17">
        <f>([56]SUMMARY!$G82)</f>
        <v>0</v>
      </c>
      <c r="BR76" s="17">
        <f>([57]SUMMARY!$G82)</f>
        <v>0</v>
      </c>
      <c r="BS76" s="17">
        <f>([58]SUMMARY!$F44)</f>
        <v>0</v>
      </c>
      <c r="BT76" s="17">
        <f>([59]SUMMARY!$F44)</f>
        <v>2000</v>
      </c>
      <c r="BU76" s="17">
        <f>([60]SUMMARY!$G82)</f>
        <v>0</v>
      </c>
      <c r="BV76" s="17">
        <f>([61]SUMMARY!$F44)</f>
        <v>3600</v>
      </c>
      <c r="BW76" s="17">
        <f>([62]SUMMARY!$G82)</f>
        <v>0</v>
      </c>
      <c r="BX76" s="17">
        <f>([63]SUMMARY!$G82)</f>
        <v>0</v>
      </c>
      <c r="BY76" s="17">
        <f>([64]SUMMARY!$G82)</f>
        <v>0</v>
      </c>
      <c r="BZ76" s="17">
        <f>([65]SUMMARY!$G82)</f>
        <v>0</v>
      </c>
      <c r="CA76" s="17">
        <f>([66]SUMMARY!$G82)</f>
        <v>0</v>
      </c>
      <c r="CB76" s="17">
        <f>([67]SUMMARY!$G82)</f>
        <v>0</v>
      </c>
      <c r="CC76" s="17">
        <f>([68]SUMMARY!$G82)</f>
        <v>0</v>
      </c>
      <c r="CD76" s="17">
        <f>([69]SUMMARY!$G82)</f>
        <v>4000</v>
      </c>
      <c r="CE76" s="17">
        <f>([70]SUMMARY!$G82)</f>
        <v>4000</v>
      </c>
      <c r="CF76" s="17">
        <f>([71]SUMMARY!$G82)</f>
        <v>0</v>
      </c>
      <c r="CG76" s="17">
        <f>([72]SUMMARY!$G82)</f>
        <v>4000</v>
      </c>
      <c r="CH76" s="17">
        <f>([73]SUMMARY!$G82)</f>
        <v>0</v>
      </c>
      <c r="CI76" s="17">
        <f>([74]SUMMARY!$G82)</f>
        <v>0</v>
      </c>
      <c r="CJ76" s="17">
        <f>([75]SUMMARY!$G82)</f>
        <v>0</v>
      </c>
      <c r="CK76" s="17">
        <f>([76]SUMMARY!$G82)</f>
        <v>0</v>
      </c>
      <c r="CL76" s="17">
        <f>([77]SUMMARY!$G82)</f>
        <v>800</v>
      </c>
      <c r="CM76" s="17">
        <f>([78]SUMMARY!$G82)</f>
        <v>0</v>
      </c>
      <c r="CN76" s="17">
        <f>([79]SUMMARY!$G82)</f>
        <v>0</v>
      </c>
      <c r="CO76" s="17">
        <f>([80]SUMMARY!$G82)</f>
        <v>0</v>
      </c>
      <c r="CP76" s="17">
        <f>([81]SUMMARY!$G82)</f>
        <v>0</v>
      </c>
      <c r="CQ76" s="17">
        <f>([82]SUMMARY!$G82)</f>
        <v>0</v>
      </c>
      <c r="CR76" s="17">
        <f>([83]SUMMARY!$G82)</f>
        <v>0</v>
      </c>
      <c r="CS76" s="17">
        <f>([84]SUMMARY!$G82)</f>
        <v>0</v>
      </c>
      <c r="CT76" s="17">
        <f>([85]SUMMARY!$F44)</f>
        <v>0</v>
      </c>
      <c r="CU76" s="17">
        <f>([86]SUMMARY!$G82)</f>
        <v>0</v>
      </c>
      <c r="CV76" s="17">
        <f>([87]SUMMARY!$G82)</f>
        <v>0</v>
      </c>
      <c r="CW76" s="17">
        <f>([88]SUMMARY!$G82)</f>
        <v>0</v>
      </c>
      <c r="CX76" s="17">
        <f>([89]SUMMARY!$G82)</f>
        <v>200</v>
      </c>
      <c r="CY76" s="17">
        <f>([90]SUMMARY!$G82)</f>
        <v>1500</v>
      </c>
      <c r="CZ76" s="17">
        <f>([91]SUMMARY!$G82)</f>
        <v>0</v>
      </c>
      <c r="DA76" s="17">
        <f>([92]SUMMARY!$G82)</f>
        <v>0</v>
      </c>
    </row>
    <row r="77" spans="1:105">
      <c r="A77" s="131">
        <v>1061204</v>
      </c>
      <c r="B77" s="131" t="s">
        <v>65</v>
      </c>
      <c r="C77" s="132">
        <v>0</v>
      </c>
      <c r="D77" s="21">
        <v>0</v>
      </c>
      <c r="E77" s="132">
        <f t="shared" si="72"/>
        <v>0</v>
      </c>
      <c r="F77" s="21">
        <f t="shared" si="73"/>
        <v>0</v>
      </c>
      <c r="G77" s="21">
        <f t="shared" si="74"/>
        <v>0</v>
      </c>
      <c r="H77" s="21">
        <f t="shared" si="75"/>
        <v>0</v>
      </c>
      <c r="I77" s="21">
        <f t="shared" si="76"/>
        <v>0</v>
      </c>
      <c r="J77" s="21">
        <f t="shared" si="77"/>
        <v>0</v>
      </c>
      <c r="K77" s="21">
        <f t="shared" si="78"/>
        <v>0</v>
      </c>
      <c r="L77" s="21">
        <f t="shared" si="79"/>
        <v>0</v>
      </c>
      <c r="M77" s="21">
        <f t="shared" si="80"/>
        <v>0</v>
      </c>
      <c r="N77" s="21">
        <f t="shared" si="81"/>
        <v>0</v>
      </c>
      <c r="O77" s="21">
        <f t="shared" si="82"/>
        <v>0</v>
      </c>
      <c r="P77" s="21">
        <f t="shared" si="83"/>
        <v>0</v>
      </c>
      <c r="Q77" s="17">
        <f>([4]SUMMARY!$G83)</f>
        <v>0</v>
      </c>
      <c r="R77" s="17">
        <f>([5]SUMMARY!$G83)</f>
        <v>0</v>
      </c>
      <c r="S77" s="17">
        <f>([6]SUMMARY!$G83)</f>
        <v>0</v>
      </c>
      <c r="T77" s="17">
        <f>([7]SUMMARY!$G83)</f>
        <v>0</v>
      </c>
      <c r="U77" s="17">
        <f>([8]SUMMARY!$G83)</f>
        <v>0</v>
      </c>
      <c r="V77" s="17">
        <f>([9]SUMMARY!$G83)</f>
        <v>0</v>
      </c>
      <c r="W77" s="17">
        <f>([10]SUMMARY!$G83)</f>
        <v>0</v>
      </c>
      <c r="X77" s="17">
        <f>([11]SUMMARY!$G83)</f>
        <v>0</v>
      </c>
      <c r="Y77" s="17">
        <f>([12]SUMMARY!$G83)</f>
        <v>0</v>
      </c>
      <c r="Z77" s="17">
        <f>([13]SUMMARY!$G83)</f>
        <v>0</v>
      </c>
      <c r="AA77" s="17">
        <f>([14]SUMMARY!$G83)</f>
        <v>0</v>
      </c>
      <c r="AB77" s="17">
        <f>([15]SUMMARY!$G83)</f>
        <v>0</v>
      </c>
      <c r="AC77" s="17">
        <f>([16]SUMMARY!$G83)</f>
        <v>0</v>
      </c>
      <c r="AD77" s="17">
        <f>([17]SUMMARY!$G83)</f>
        <v>0</v>
      </c>
      <c r="AE77" s="17">
        <f>([18]SUMMARY!$G83)</f>
        <v>0</v>
      </c>
      <c r="AF77" s="17">
        <f>([19]SUMMARY!$G83)</f>
        <v>0</v>
      </c>
      <c r="AG77" s="17">
        <f>([20]SUMMARY!$G83)</f>
        <v>0</v>
      </c>
      <c r="AH77" s="17">
        <f>([21]SUMMARY!$G83)</f>
        <v>0</v>
      </c>
      <c r="AI77" s="17">
        <f>([22]SUMMARY!$G83)</f>
        <v>0</v>
      </c>
      <c r="AJ77" s="17">
        <f>([23]SUMMARY!$G83)</f>
        <v>0</v>
      </c>
      <c r="AK77" s="17">
        <f>([24]SUMMARY!$G83)</f>
        <v>0</v>
      </c>
      <c r="AL77" s="17">
        <f>([25]SUMMARY!$G83)</f>
        <v>0</v>
      </c>
      <c r="AM77" s="17">
        <f>([26]SUMMARY!$G83)</f>
        <v>0</v>
      </c>
      <c r="AN77" s="17">
        <f>([27]SUMMARY!$G83)</f>
        <v>0</v>
      </c>
      <c r="AO77" s="17">
        <f>([28]SUMMARY!$G83)</f>
        <v>0</v>
      </c>
      <c r="AP77" s="17">
        <f>([29]SUMMARY!$F45)</f>
        <v>0</v>
      </c>
      <c r="AQ77" s="17">
        <f>([30]SUMMARY!$G83)</f>
        <v>0</v>
      </c>
      <c r="AR77" s="17">
        <f>([31]SUMMARY!$G83)</f>
        <v>0</v>
      </c>
      <c r="AS77" s="17">
        <f>([32]SUMMARY!$G83)</f>
        <v>0</v>
      </c>
      <c r="AT77" s="17">
        <f>([33]SUMMARY!$G83)</f>
        <v>0</v>
      </c>
      <c r="AU77" s="17">
        <f>([34]SUMMARY!$G83)</f>
        <v>0</v>
      </c>
      <c r="AV77" s="17">
        <f>([35]SUMMARY!$G83)</f>
        <v>0</v>
      </c>
      <c r="AW77" s="17">
        <f>([36]SUMMARY!$G83)</f>
        <v>0</v>
      </c>
      <c r="AX77" s="17">
        <f>([37]SUMMARY!$G83)</f>
        <v>0</v>
      </c>
      <c r="AY77" s="17">
        <f>([38]SUMMARY!$G83)</f>
        <v>0</v>
      </c>
      <c r="AZ77" s="17">
        <f>([39]SUMMARY!$G83)</f>
        <v>0</v>
      </c>
      <c r="BA77" s="17">
        <f>([40]SUMMARY!$G83)</f>
        <v>0</v>
      </c>
      <c r="BB77" s="17">
        <f>([41]SUMMARY!$F45)</f>
        <v>0</v>
      </c>
      <c r="BC77" s="17">
        <f>([42]SUMMARY!$G83)</f>
        <v>0</v>
      </c>
      <c r="BD77" s="17">
        <f>([43]SUMMARY!$G83)</f>
        <v>0</v>
      </c>
      <c r="BE77" s="17">
        <f>([44]SUMMARY!$G83)</f>
        <v>0</v>
      </c>
      <c r="BF77" s="17">
        <f>([45]SUMMARY!$G83)</f>
        <v>0</v>
      </c>
      <c r="BG77" s="17">
        <f>([46]SUMMARY!$G83)</f>
        <v>0</v>
      </c>
      <c r="BH77" s="17">
        <f>([47]SUMMARY!$F45)</f>
        <v>0</v>
      </c>
      <c r="BI77" s="17">
        <f>([48]SUMMARY!$F45)</f>
        <v>0</v>
      </c>
      <c r="BJ77" s="17">
        <f>([49]SUMMARY!$F45)</f>
        <v>0</v>
      </c>
      <c r="BK77" s="17">
        <f>([50]SUMMARY!$G83)</f>
        <v>0</v>
      </c>
      <c r="BL77" s="17">
        <f>([51]SUMMARY!$F45)</f>
        <v>0</v>
      </c>
      <c r="BM77" s="17">
        <f>([52]SUMMARY!$G83)</f>
        <v>0</v>
      </c>
      <c r="BN77" s="17">
        <f>([53]SUMMARY!$G83)</f>
        <v>0</v>
      </c>
      <c r="BO77" s="17">
        <f>([54]SUMMARY!$G83)</f>
        <v>0</v>
      </c>
      <c r="BP77" s="17">
        <f>([55]SUMMARY!$G83)</f>
        <v>0</v>
      </c>
      <c r="BQ77" s="17">
        <f>([56]SUMMARY!$G83)</f>
        <v>0</v>
      </c>
      <c r="BR77" s="17">
        <f>([57]SUMMARY!$G83)</f>
        <v>0</v>
      </c>
      <c r="BS77" s="17">
        <f>([58]SUMMARY!$F45)</f>
        <v>0</v>
      </c>
      <c r="BT77" s="17">
        <f>([59]SUMMARY!$F45)</f>
        <v>0</v>
      </c>
      <c r="BU77" s="17">
        <f>([60]SUMMARY!$G83)</f>
        <v>0</v>
      </c>
      <c r="BV77" s="17">
        <f>([61]SUMMARY!$F45)</f>
        <v>0</v>
      </c>
      <c r="BW77" s="17">
        <f>([62]SUMMARY!$G83)</f>
        <v>0</v>
      </c>
      <c r="BX77" s="17">
        <f>([63]SUMMARY!$G83)</f>
        <v>0</v>
      </c>
      <c r="BY77" s="17">
        <f>([64]SUMMARY!$G83)</f>
        <v>0</v>
      </c>
      <c r="BZ77" s="17">
        <f>([65]SUMMARY!$G83)</f>
        <v>0</v>
      </c>
      <c r="CA77" s="17">
        <f>([66]SUMMARY!$G83)</f>
        <v>0</v>
      </c>
      <c r="CB77" s="17">
        <f>([67]SUMMARY!$G83)</f>
        <v>0</v>
      </c>
      <c r="CC77" s="17">
        <f>([68]SUMMARY!$G83)</f>
        <v>0</v>
      </c>
      <c r="CD77" s="17">
        <f>([69]SUMMARY!$G83)</f>
        <v>0</v>
      </c>
      <c r="CE77" s="17">
        <f>([70]SUMMARY!$G83)</f>
        <v>0</v>
      </c>
      <c r="CF77" s="17">
        <f>([71]SUMMARY!$G83)</f>
        <v>0</v>
      </c>
      <c r="CG77" s="17">
        <f>([72]SUMMARY!$G83)</f>
        <v>0</v>
      </c>
      <c r="CH77" s="17">
        <f>([73]SUMMARY!$G83)</f>
        <v>0</v>
      </c>
      <c r="CI77" s="17">
        <f>([74]SUMMARY!$G83)</f>
        <v>0</v>
      </c>
      <c r="CJ77" s="17">
        <f>([75]SUMMARY!$G83)</f>
        <v>0</v>
      </c>
      <c r="CK77" s="17">
        <f>([76]SUMMARY!$G83)</f>
        <v>0</v>
      </c>
      <c r="CL77" s="17">
        <f>([77]SUMMARY!$G83)</f>
        <v>0</v>
      </c>
      <c r="CM77" s="17">
        <f>([78]SUMMARY!$G83)</f>
        <v>0</v>
      </c>
      <c r="CN77" s="17">
        <f>([79]SUMMARY!$G83)</f>
        <v>0</v>
      </c>
      <c r="CO77" s="17">
        <f>([80]SUMMARY!$G83)</f>
        <v>0</v>
      </c>
      <c r="CP77" s="17">
        <f>([81]SUMMARY!$G83)</f>
        <v>0</v>
      </c>
      <c r="CQ77" s="17">
        <f>([82]SUMMARY!$G83)</f>
        <v>0</v>
      </c>
      <c r="CR77" s="17">
        <f>([83]SUMMARY!$G83)</f>
        <v>0</v>
      </c>
      <c r="CS77" s="17">
        <f>([84]SUMMARY!$G83)</f>
        <v>0</v>
      </c>
      <c r="CT77" s="17">
        <f>([85]SUMMARY!$F45)</f>
        <v>0</v>
      </c>
      <c r="CU77" s="17">
        <f>([86]SUMMARY!$G83)</f>
        <v>0</v>
      </c>
      <c r="CV77" s="17">
        <f>([87]SUMMARY!$G83)</f>
        <v>0</v>
      </c>
      <c r="CW77" s="17">
        <f>([88]SUMMARY!$G83)</f>
        <v>0</v>
      </c>
      <c r="CX77" s="17">
        <f>([89]SUMMARY!$G83)</f>
        <v>0</v>
      </c>
      <c r="CY77" s="17">
        <f>([90]SUMMARY!$G83)</f>
        <v>0</v>
      </c>
      <c r="CZ77" s="17">
        <f>([91]SUMMARY!$G83)</f>
        <v>0</v>
      </c>
      <c r="DA77" s="17">
        <f>([92]SUMMARY!$G83)</f>
        <v>0</v>
      </c>
    </row>
    <row r="78" spans="1:105">
      <c r="A78" s="131">
        <v>1061501</v>
      </c>
      <c r="B78" s="131" t="s">
        <v>66</v>
      </c>
      <c r="C78" s="132">
        <v>263385</v>
      </c>
      <c r="D78" s="21">
        <v>343509.92</v>
      </c>
      <c r="E78" s="132">
        <f t="shared" si="72"/>
        <v>332130</v>
      </c>
      <c r="F78" s="21">
        <f t="shared" si="73"/>
        <v>-11379.919999999984</v>
      </c>
      <c r="G78" s="21">
        <f t="shared" si="74"/>
        <v>349732.89</v>
      </c>
      <c r="H78" s="21">
        <f t="shared" si="75"/>
        <v>368968.19894999999</v>
      </c>
      <c r="I78" s="21">
        <f t="shared" si="76"/>
        <v>142901</v>
      </c>
      <c r="J78" s="21">
        <f t="shared" si="77"/>
        <v>20406</v>
      </c>
      <c r="K78" s="21">
        <f t="shared" si="78"/>
        <v>5359</v>
      </c>
      <c r="L78" s="21">
        <f t="shared" si="79"/>
        <v>72986</v>
      </c>
      <c r="M78" s="21">
        <f t="shared" si="80"/>
        <v>48363</v>
      </c>
      <c r="N78" s="21">
        <f t="shared" si="81"/>
        <v>22546</v>
      </c>
      <c r="O78" s="21">
        <f t="shared" si="82"/>
        <v>7004</v>
      </c>
      <c r="P78" s="21">
        <f t="shared" si="83"/>
        <v>12565</v>
      </c>
      <c r="Q78" s="17">
        <f>([4]SUMMARY!$G84)</f>
        <v>44951</v>
      </c>
      <c r="R78" s="17">
        <f>([5]SUMMARY!$G84)</f>
        <v>34075</v>
      </c>
      <c r="S78" s="17">
        <f>([6]SUMMARY!$G84)</f>
        <v>0</v>
      </c>
      <c r="T78" s="17">
        <f>([7]SUMMARY!$G84)</f>
        <v>6359</v>
      </c>
      <c r="U78" s="17">
        <f>([8]SUMMARY!$G84)</f>
        <v>7178</v>
      </c>
      <c r="V78" s="17">
        <f>([9]SUMMARY!$G84)</f>
        <v>8336</v>
      </c>
      <c r="W78" s="17">
        <f>([10]SUMMARY!$G84)</f>
        <v>5032</v>
      </c>
      <c r="X78" s="17">
        <f>([11]SUMMARY!$G84)</f>
        <v>2026</v>
      </c>
      <c r="Y78" s="17">
        <f>([12]SUMMARY!$G84)</f>
        <v>8018</v>
      </c>
      <c r="Z78" s="17">
        <f>([13]SUMMARY!$G84)</f>
        <v>5500</v>
      </c>
      <c r="AA78" s="17">
        <f>([14]SUMMARY!$G84)</f>
        <v>2799</v>
      </c>
      <c r="AB78" s="17">
        <f>([15]SUMMARY!$G84)</f>
        <v>0</v>
      </c>
      <c r="AC78" s="17">
        <f>([16]SUMMARY!$G84)</f>
        <v>18627</v>
      </c>
      <c r="AD78" s="17">
        <f>([17]SUMMARY!$G84)</f>
        <v>0</v>
      </c>
      <c r="AE78" s="17">
        <f>([18]SUMMARY!$G84)</f>
        <v>7777</v>
      </c>
      <c r="AF78" s="17">
        <f>([19]SUMMARY!$G84)</f>
        <v>12629</v>
      </c>
      <c r="AG78" s="17">
        <f>([20]SUMMARY!$G84)</f>
        <v>0</v>
      </c>
      <c r="AH78" s="17">
        <f>([21]SUMMARY!$G84)</f>
        <v>0</v>
      </c>
      <c r="AI78" s="17">
        <f>([22]SUMMARY!$G84)</f>
        <v>0</v>
      </c>
      <c r="AJ78" s="17">
        <f>([23]SUMMARY!$G84)</f>
        <v>0</v>
      </c>
      <c r="AK78" s="17">
        <f>([24]SUMMARY!$G84)</f>
        <v>5359</v>
      </c>
      <c r="AL78" s="17">
        <f>([25]SUMMARY!$G84)</f>
        <v>0</v>
      </c>
      <c r="AM78" s="17">
        <f>([26]SUMMARY!$G84)</f>
        <v>0</v>
      </c>
      <c r="AN78" s="17">
        <f>([27]SUMMARY!$G84)</f>
        <v>64196</v>
      </c>
      <c r="AO78" s="17">
        <f>([28]SUMMARY!$G84)</f>
        <v>1040</v>
      </c>
      <c r="AP78" s="17">
        <f>([29]SUMMARY!$F46)</f>
        <v>0</v>
      </c>
      <c r="AQ78" s="17">
        <f>([30]SUMMARY!$G84)</f>
        <v>0</v>
      </c>
      <c r="AR78" s="17">
        <f>([31]SUMMARY!$G84)</f>
        <v>0</v>
      </c>
      <c r="AS78" s="17">
        <f>([32]SUMMARY!$G84)</f>
        <v>0</v>
      </c>
      <c r="AT78" s="17">
        <f>([33]SUMMARY!$G84)</f>
        <v>0</v>
      </c>
      <c r="AU78" s="17">
        <f>([34]SUMMARY!$G84)</f>
        <v>0</v>
      </c>
      <c r="AV78" s="17">
        <f>([35]SUMMARY!$G84)</f>
        <v>0</v>
      </c>
      <c r="AW78" s="17">
        <f>([36]SUMMARY!$G84)</f>
        <v>0</v>
      </c>
      <c r="AX78" s="17">
        <f>([37]SUMMARY!$G84)</f>
        <v>0</v>
      </c>
      <c r="AY78" s="17">
        <f>([38]SUMMARY!$G84)</f>
        <v>3600</v>
      </c>
      <c r="AZ78" s="17">
        <f>([39]SUMMARY!$G84)</f>
        <v>0</v>
      </c>
      <c r="BA78" s="17">
        <f>([40]SUMMARY!$G84)</f>
        <v>0</v>
      </c>
      <c r="BB78" s="17">
        <f>([41]SUMMARY!$F46)</f>
        <v>0</v>
      </c>
      <c r="BC78" s="17">
        <f>([42]SUMMARY!$G84)</f>
        <v>0</v>
      </c>
      <c r="BD78" s="17">
        <f>([43]SUMMARY!$G84)</f>
        <v>0</v>
      </c>
      <c r="BE78" s="17">
        <f>([44]SUMMARY!$G84)</f>
        <v>0</v>
      </c>
      <c r="BF78" s="17">
        <f>([45]SUMMARY!$G84)</f>
        <v>0</v>
      </c>
      <c r="BG78" s="17">
        <f>([46]SUMMARY!$G84)</f>
        <v>0</v>
      </c>
      <c r="BH78" s="17">
        <f>([47]SUMMARY!$F46)</f>
        <v>0</v>
      </c>
      <c r="BI78" s="17">
        <f>([48]SUMMARY!$F46)</f>
        <v>0</v>
      </c>
      <c r="BJ78" s="17">
        <f>([49]SUMMARY!$F46)</f>
        <v>0</v>
      </c>
      <c r="BK78" s="17">
        <f>([50]SUMMARY!$G84)</f>
        <v>4150</v>
      </c>
      <c r="BL78" s="17">
        <f>([51]SUMMARY!$F46)</f>
        <v>0</v>
      </c>
      <c r="BM78" s="17">
        <f>([52]SUMMARY!$G84)</f>
        <v>0</v>
      </c>
      <c r="BN78" s="17">
        <f>([53]SUMMARY!$G84)</f>
        <v>0</v>
      </c>
      <c r="BO78" s="17">
        <f>([54]SUMMARY!$G84)</f>
        <v>0</v>
      </c>
      <c r="BP78" s="17">
        <f>([55]SUMMARY!$G84)</f>
        <v>0</v>
      </c>
      <c r="BQ78" s="17">
        <f>([56]SUMMARY!$G84)</f>
        <v>1000</v>
      </c>
      <c r="BR78" s="17">
        <f>([57]SUMMARY!$G84)</f>
        <v>0</v>
      </c>
      <c r="BS78" s="17">
        <f>([58]SUMMARY!$F46)</f>
        <v>0</v>
      </c>
      <c r="BT78" s="17">
        <f>([59]SUMMARY!$F46)</f>
        <v>3000</v>
      </c>
      <c r="BU78" s="17">
        <f>([60]SUMMARY!$G84)</f>
        <v>0</v>
      </c>
      <c r="BV78" s="17">
        <f>([61]SUMMARY!$F46)</f>
        <v>3000</v>
      </c>
      <c r="BW78" s="17">
        <f>([62]SUMMARY!$G84)</f>
        <v>16749</v>
      </c>
      <c r="BX78" s="17">
        <f>([63]SUMMARY!$G84)</f>
        <v>8400</v>
      </c>
      <c r="BY78" s="17">
        <f>([64]SUMMARY!$G84)</f>
        <v>4422</v>
      </c>
      <c r="BZ78" s="17">
        <f>([65]SUMMARY!$G84)</f>
        <v>5896</v>
      </c>
      <c r="CA78" s="17">
        <f>([66]SUMMARY!$G84)</f>
        <v>5896</v>
      </c>
      <c r="CB78" s="17">
        <f>([67]SUMMARY!$G84)</f>
        <v>13537</v>
      </c>
      <c r="CC78" s="17">
        <f>([68]SUMMARY!$G84)</f>
        <v>0</v>
      </c>
      <c r="CD78" s="17">
        <f>([69]SUMMARY!$G84)</f>
        <v>0</v>
      </c>
      <c r="CE78" s="17">
        <f>([70]SUMMARY!$G84)</f>
        <v>0</v>
      </c>
      <c r="CF78" s="17">
        <f>([71]SUMMARY!$G84)</f>
        <v>0</v>
      </c>
      <c r="CG78" s="17">
        <f>([72]SUMMARY!$G84)</f>
        <v>9009</v>
      </c>
      <c r="CH78" s="17">
        <f>([73]SUMMARY!$G84)</f>
        <v>0</v>
      </c>
      <c r="CI78" s="17">
        <f>([74]SUMMARY!$G84)</f>
        <v>4203</v>
      </c>
      <c r="CJ78" s="17">
        <f>([75]SUMMARY!$G84)</f>
        <v>0</v>
      </c>
      <c r="CK78" s="17">
        <f>([76]SUMMARY!$G84)</f>
        <v>1600</v>
      </c>
      <c r="CL78" s="17">
        <f>([77]SUMMARY!$G84)</f>
        <v>0</v>
      </c>
      <c r="CM78" s="17">
        <f>([78]SUMMARY!$G84)</f>
        <v>0</v>
      </c>
      <c r="CN78" s="17">
        <f>([79]SUMMARY!$G84)</f>
        <v>1</v>
      </c>
      <c r="CO78" s="17">
        <f>([80]SUMMARY!$G84)</f>
        <v>1200</v>
      </c>
      <c r="CP78" s="17">
        <f>([81]SUMMARY!$G84)</f>
        <v>0</v>
      </c>
      <c r="CQ78" s="17">
        <f>([82]SUMMARY!$G84)</f>
        <v>0</v>
      </c>
      <c r="CR78" s="17">
        <f>([83]SUMMARY!$G84)</f>
        <v>0</v>
      </c>
      <c r="CS78" s="17">
        <f>([84]SUMMARY!$G84)</f>
        <v>10000</v>
      </c>
      <c r="CT78" s="17">
        <f>([85]SUMMARY!$F46)</f>
        <v>0</v>
      </c>
      <c r="CU78" s="17">
        <f>([86]SUMMARY!$G84)</f>
        <v>0</v>
      </c>
      <c r="CV78" s="17">
        <f>([87]SUMMARY!$G84)</f>
        <v>0</v>
      </c>
      <c r="CW78" s="17">
        <f>([88]SUMMARY!$G84)</f>
        <v>0</v>
      </c>
      <c r="CX78" s="17">
        <f>([89]SUMMARY!$G84)</f>
        <v>2565</v>
      </c>
      <c r="CY78" s="17">
        <f>([90]SUMMARY!$G84)</f>
        <v>0</v>
      </c>
      <c r="CZ78" s="17">
        <f>([91]SUMMARY!$G84)</f>
        <v>0</v>
      </c>
      <c r="DA78" s="17">
        <f>([92]SUMMARY!$G84)</f>
        <v>0</v>
      </c>
    </row>
    <row r="79" spans="1:105">
      <c r="A79" s="131">
        <v>1061502</v>
      </c>
      <c r="B79" s="131" t="s">
        <v>67</v>
      </c>
      <c r="C79" s="132">
        <v>12743</v>
      </c>
      <c r="D79" s="21">
        <v>15000</v>
      </c>
      <c r="E79" s="132">
        <f t="shared" si="72"/>
        <v>15000</v>
      </c>
      <c r="F79" s="21">
        <f t="shared" ref="F79:F99" si="84">SUM(E79-D79)</f>
        <v>0</v>
      </c>
      <c r="G79" s="21">
        <f t="shared" si="74"/>
        <v>15795</v>
      </c>
      <c r="H79" s="21">
        <f t="shared" si="75"/>
        <v>16663.724999999999</v>
      </c>
      <c r="I79" s="21">
        <f t="shared" si="76"/>
        <v>0</v>
      </c>
      <c r="J79" s="21">
        <f t="shared" si="77"/>
        <v>0</v>
      </c>
      <c r="K79" s="21">
        <f t="shared" si="78"/>
        <v>0</v>
      </c>
      <c r="L79" s="21">
        <f t="shared" si="79"/>
        <v>15000</v>
      </c>
      <c r="M79" s="21">
        <f t="shared" si="80"/>
        <v>0</v>
      </c>
      <c r="N79" s="21">
        <f t="shared" ref="N79:N99" si="85">SUM(CB79:CH79)</f>
        <v>0</v>
      </c>
      <c r="O79" s="21">
        <f t="shared" si="82"/>
        <v>0</v>
      </c>
      <c r="P79" s="21">
        <f t="shared" ref="P79:P99" si="86">SUM(CS79:DA79)</f>
        <v>0</v>
      </c>
      <c r="Q79" s="17">
        <f>([4]SUMMARY!$G85)</f>
        <v>0</v>
      </c>
      <c r="R79" s="17">
        <f>([5]SUMMARY!$G85)</f>
        <v>0</v>
      </c>
      <c r="S79" s="17">
        <f>([6]SUMMARY!$G85)</f>
        <v>0</v>
      </c>
      <c r="T79" s="17">
        <f>([7]SUMMARY!$G85)</f>
        <v>0</v>
      </c>
      <c r="U79" s="17">
        <f>([8]SUMMARY!$G85)</f>
        <v>0</v>
      </c>
      <c r="V79" s="17">
        <f>([9]SUMMARY!$G85)</f>
        <v>0</v>
      </c>
      <c r="W79" s="17">
        <f>([10]SUMMARY!$G85)</f>
        <v>0</v>
      </c>
      <c r="X79" s="17">
        <f>([11]SUMMARY!$G85)</f>
        <v>0</v>
      </c>
      <c r="Y79" s="17">
        <f>([12]SUMMARY!$G85)</f>
        <v>0</v>
      </c>
      <c r="Z79" s="17">
        <f>([13]SUMMARY!$G85)</f>
        <v>0</v>
      </c>
      <c r="AA79" s="17">
        <f>([14]SUMMARY!$G85)</f>
        <v>0</v>
      </c>
      <c r="AB79" s="17">
        <f>([15]SUMMARY!$G85)</f>
        <v>0</v>
      </c>
      <c r="AC79" s="17">
        <f>([16]SUMMARY!$G85)</f>
        <v>0</v>
      </c>
      <c r="AD79" s="17">
        <f>([17]SUMMARY!$G85)</f>
        <v>0</v>
      </c>
      <c r="AE79" s="17">
        <f>([18]SUMMARY!$G85)</f>
        <v>0</v>
      </c>
      <c r="AF79" s="17">
        <f>([19]SUMMARY!$G85)</f>
        <v>0</v>
      </c>
      <c r="AG79" s="17">
        <f>([20]SUMMARY!$G85)</f>
        <v>0</v>
      </c>
      <c r="AH79" s="17">
        <f>([21]SUMMARY!$G85)</f>
        <v>0</v>
      </c>
      <c r="AI79" s="17">
        <f>([22]SUMMARY!$G85)</f>
        <v>0</v>
      </c>
      <c r="AJ79" s="17">
        <f>([23]SUMMARY!$G85)</f>
        <v>0</v>
      </c>
      <c r="AK79" s="17">
        <f>([24]SUMMARY!$G85)</f>
        <v>0</v>
      </c>
      <c r="AL79" s="17">
        <f>([25]SUMMARY!$G85)</f>
        <v>0</v>
      </c>
      <c r="AM79" s="17">
        <f>([26]SUMMARY!$G85)</f>
        <v>0</v>
      </c>
      <c r="AN79" s="17">
        <f>([27]SUMMARY!$G85)</f>
        <v>0</v>
      </c>
      <c r="AO79" s="17">
        <f>([28]SUMMARY!$G85)</f>
        <v>0</v>
      </c>
      <c r="AP79" s="17">
        <f>([29]SUMMARY!$F47)</f>
        <v>0</v>
      </c>
      <c r="AQ79" s="17">
        <f>([30]SUMMARY!$G85)</f>
        <v>0</v>
      </c>
      <c r="AR79" s="17">
        <f>([31]SUMMARY!$G85)</f>
        <v>0</v>
      </c>
      <c r="AS79" s="17">
        <f>([32]SUMMARY!$G85)</f>
        <v>15000</v>
      </c>
      <c r="AT79" s="17">
        <f>([33]SUMMARY!$G85)</f>
        <v>0</v>
      </c>
      <c r="AU79" s="17">
        <f>([34]SUMMARY!$G85)</f>
        <v>0</v>
      </c>
      <c r="AV79" s="17">
        <f>([35]SUMMARY!$G85)</f>
        <v>0</v>
      </c>
      <c r="AW79" s="17">
        <f>([36]SUMMARY!$G85)</f>
        <v>0</v>
      </c>
      <c r="AX79" s="17">
        <f>([37]SUMMARY!$G85)</f>
        <v>0</v>
      </c>
      <c r="AY79" s="17">
        <f>([38]SUMMARY!$G85)</f>
        <v>0</v>
      </c>
      <c r="AZ79" s="17">
        <f>([39]SUMMARY!$G85)</f>
        <v>0</v>
      </c>
      <c r="BA79" s="17">
        <f>([40]SUMMARY!$G85)</f>
        <v>0</v>
      </c>
      <c r="BB79" s="17">
        <f>([41]SUMMARY!$F47)</f>
        <v>0</v>
      </c>
      <c r="BC79" s="17">
        <f>([42]SUMMARY!$G85)</f>
        <v>0</v>
      </c>
      <c r="BD79" s="17">
        <f>([43]SUMMARY!$G85)</f>
        <v>0</v>
      </c>
      <c r="BE79" s="17">
        <f>([44]SUMMARY!$G85)</f>
        <v>0</v>
      </c>
      <c r="BF79" s="17">
        <f>([45]SUMMARY!$G85)</f>
        <v>0</v>
      </c>
      <c r="BG79" s="17">
        <f>([46]SUMMARY!$G85)</f>
        <v>0</v>
      </c>
      <c r="BH79" s="17">
        <f>([47]SUMMARY!$F47)</f>
        <v>0</v>
      </c>
      <c r="BI79" s="17">
        <f>([48]SUMMARY!$F47)</f>
        <v>0</v>
      </c>
      <c r="BJ79" s="17">
        <f>([49]SUMMARY!$F47)</f>
        <v>0</v>
      </c>
      <c r="BK79" s="17">
        <f>([50]SUMMARY!$G85)</f>
        <v>0</v>
      </c>
      <c r="BL79" s="17">
        <f>([51]SUMMARY!$F47)</f>
        <v>0</v>
      </c>
      <c r="BM79" s="17">
        <f>([52]SUMMARY!$G85)</f>
        <v>0</v>
      </c>
      <c r="BN79" s="17">
        <f>([53]SUMMARY!$G85)</f>
        <v>0</v>
      </c>
      <c r="BO79" s="17">
        <f>([54]SUMMARY!$G85)</f>
        <v>0</v>
      </c>
      <c r="BP79" s="17">
        <f>([55]SUMMARY!$G85)</f>
        <v>0</v>
      </c>
      <c r="BQ79" s="17">
        <f>([56]SUMMARY!$G85)</f>
        <v>0</v>
      </c>
      <c r="BR79" s="17">
        <f>([57]SUMMARY!$G85)</f>
        <v>0</v>
      </c>
      <c r="BS79" s="17">
        <f>([58]SUMMARY!$F47)</f>
        <v>0</v>
      </c>
      <c r="BT79" s="17">
        <f>([59]SUMMARY!$F47)</f>
        <v>0</v>
      </c>
      <c r="BU79" s="17">
        <f>([60]SUMMARY!$G85)</f>
        <v>0</v>
      </c>
      <c r="BV79" s="17">
        <f>([61]SUMMARY!$F47)</f>
        <v>0</v>
      </c>
      <c r="BW79" s="17">
        <f>([62]SUMMARY!$G85)</f>
        <v>0</v>
      </c>
      <c r="BX79" s="17">
        <f>([63]SUMMARY!$G85)</f>
        <v>0</v>
      </c>
      <c r="BY79" s="17">
        <f>([64]SUMMARY!$G85)</f>
        <v>0</v>
      </c>
      <c r="BZ79" s="17">
        <f>([65]SUMMARY!$G85)</f>
        <v>0</v>
      </c>
      <c r="CA79" s="17">
        <f>([66]SUMMARY!$G85)</f>
        <v>0</v>
      </c>
      <c r="CB79" s="17">
        <f>([67]SUMMARY!$G85)</f>
        <v>0</v>
      </c>
      <c r="CC79" s="17">
        <f>([68]SUMMARY!$G85)</f>
        <v>0</v>
      </c>
      <c r="CD79" s="17">
        <f>([69]SUMMARY!$G85)</f>
        <v>0</v>
      </c>
      <c r="CE79" s="17">
        <f>([70]SUMMARY!$G85)</f>
        <v>0</v>
      </c>
      <c r="CF79" s="17">
        <f>([71]SUMMARY!$G85)</f>
        <v>0</v>
      </c>
      <c r="CG79" s="17">
        <f>([72]SUMMARY!$G85)</f>
        <v>0</v>
      </c>
      <c r="CH79" s="17">
        <f>([73]SUMMARY!$G85)</f>
        <v>0</v>
      </c>
      <c r="CI79" s="17">
        <f>([74]SUMMARY!$G85)</f>
        <v>0</v>
      </c>
      <c r="CJ79" s="17">
        <f>([75]SUMMARY!$G85)</f>
        <v>0</v>
      </c>
      <c r="CK79" s="17">
        <f>([76]SUMMARY!$G85)</f>
        <v>0</v>
      </c>
      <c r="CL79" s="17">
        <f>([77]SUMMARY!$G85)</f>
        <v>0</v>
      </c>
      <c r="CM79" s="17">
        <f>([78]SUMMARY!$G85)</f>
        <v>0</v>
      </c>
      <c r="CN79" s="17">
        <f>([79]SUMMARY!$G85)</f>
        <v>0</v>
      </c>
      <c r="CO79" s="17">
        <f>([80]SUMMARY!$G85)</f>
        <v>0</v>
      </c>
      <c r="CP79" s="17">
        <f>([81]SUMMARY!$G85)</f>
        <v>0</v>
      </c>
      <c r="CQ79" s="17">
        <f>([82]SUMMARY!$G85)</f>
        <v>0</v>
      </c>
      <c r="CR79" s="17">
        <f>([83]SUMMARY!$G85)</f>
        <v>0</v>
      </c>
      <c r="CS79" s="17">
        <f>([84]SUMMARY!$G85)</f>
        <v>0</v>
      </c>
      <c r="CT79" s="17">
        <f>([85]SUMMARY!$F47)</f>
        <v>0</v>
      </c>
      <c r="CU79" s="17">
        <f>([86]SUMMARY!$G85)</f>
        <v>0</v>
      </c>
      <c r="CV79" s="17">
        <f>([87]SUMMARY!$G85)</f>
        <v>0</v>
      </c>
      <c r="CW79" s="17">
        <f>([88]SUMMARY!$G85)</f>
        <v>0</v>
      </c>
      <c r="CX79" s="17">
        <f>([89]SUMMARY!$G85)</f>
        <v>0</v>
      </c>
      <c r="CY79" s="17">
        <f>([90]SUMMARY!$G85)</f>
        <v>0</v>
      </c>
      <c r="CZ79" s="17">
        <f>([91]SUMMARY!$G85)</f>
        <v>0</v>
      </c>
      <c r="DA79" s="17">
        <f>([92]SUMMARY!$G85)</f>
        <v>0</v>
      </c>
    </row>
    <row r="80" spans="1:105">
      <c r="A80" s="131">
        <v>1061507</v>
      </c>
      <c r="B80" s="131" t="s">
        <v>68</v>
      </c>
      <c r="C80" s="132">
        <v>0</v>
      </c>
      <c r="D80" s="21">
        <v>0</v>
      </c>
      <c r="E80" s="132">
        <f t="shared" si="72"/>
        <v>0</v>
      </c>
      <c r="F80" s="21">
        <f t="shared" si="84"/>
        <v>0</v>
      </c>
      <c r="G80" s="21">
        <f t="shared" si="74"/>
        <v>0</v>
      </c>
      <c r="H80" s="21">
        <f t="shared" si="75"/>
        <v>0</v>
      </c>
      <c r="I80" s="21">
        <f t="shared" si="76"/>
        <v>0</v>
      </c>
      <c r="J80" s="21">
        <f t="shared" si="77"/>
        <v>0</v>
      </c>
      <c r="K80" s="21">
        <f t="shared" si="78"/>
        <v>0</v>
      </c>
      <c r="L80" s="21">
        <f t="shared" si="79"/>
        <v>0</v>
      </c>
      <c r="M80" s="21">
        <f t="shared" si="80"/>
        <v>0</v>
      </c>
      <c r="N80" s="21">
        <f t="shared" si="85"/>
        <v>0</v>
      </c>
      <c r="O80" s="21">
        <f t="shared" si="82"/>
        <v>0</v>
      </c>
      <c r="P80" s="21">
        <f t="shared" si="86"/>
        <v>0</v>
      </c>
      <c r="Q80" s="17">
        <f>([4]SUMMARY!$G86)</f>
        <v>0</v>
      </c>
      <c r="R80" s="17">
        <f>([5]SUMMARY!$G86)</f>
        <v>0</v>
      </c>
      <c r="S80" s="17">
        <f>([6]SUMMARY!$G86)</f>
        <v>0</v>
      </c>
      <c r="T80" s="17">
        <f>([7]SUMMARY!$G86)</f>
        <v>0</v>
      </c>
      <c r="U80" s="17">
        <f>([8]SUMMARY!$G86)</f>
        <v>0</v>
      </c>
      <c r="V80" s="17">
        <f>([9]SUMMARY!$G86)</f>
        <v>0</v>
      </c>
      <c r="W80" s="17">
        <f>([10]SUMMARY!$G86)</f>
        <v>0</v>
      </c>
      <c r="X80" s="17">
        <f>([11]SUMMARY!$G86)</f>
        <v>0</v>
      </c>
      <c r="Y80" s="17">
        <f>([12]SUMMARY!$G86)</f>
        <v>0</v>
      </c>
      <c r="Z80" s="17">
        <f>([13]SUMMARY!$G86)</f>
        <v>0</v>
      </c>
      <c r="AA80" s="17">
        <f>([14]SUMMARY!$G86)</f>
        <v>0</v>
      </c>
      <c r="AB80" s="17">
        <f>([15]SUMMARY!$G86)</f>
        <v>0</v>
      </c>
      <c r="AC80" s="17">
        <f>([16]SUMMARY!$G86)</f>
        <v>0</v>
      </c>
      <c r="AD80" s="17">
        <f>([17]SUMMARY!$G86)</f>
        <v>0</v>
      </c>
      <c r="AE80" s="17">
        <f>([18]SUMMARY!$G86)</f>
        <v>0</v>
      </c>
      <c r="AF80" s="17">
        <f>([19]SUMMARY!$G86)</f>
        <v>0</v>
      </c>
      <c r="AG80" s="17">
        <f>([20]SUMMARY!$G86)</f>
        <v>0</v>
      </c>
      <c r="AH80" s="17">
        <f>([21]SUMMARY!$G86)</f>
        <v>0</v>
      </c>
      <c r="AI80" s="17">
        <f>([22]SUMMARY!$G86)</f>
        <v>0</v>
      </c>
      <c r="AJ80" s="17">
        <f>([23]SUMMARY!$G86)</f>
        <v>0</v>
      </c>
      <c r="AK80" s="17">
        <f>([24]SUMMARY!$G86)</f>
        <v>0</v>
      </c>
      <c r="AL80" s="17">
        <f>([25]SUMMARY!$G86)</f>
        <v>0</v>
      </c>
      <c r="AM80" s="17">
        <f>([26]SUMMARY!$G86)</f>
        <v>0</v>
      </c>
      <c r="AN80" s="17">
        <f>([27]SUMMARY!$G86)</f>
        <v>0</v>
      </c>
      <c r="AO80" s="17">
        <f>([28]SUMMARY!$G86)</f>
        <v>0</v>
      </c>
      <c r="AP80" s="17">
        <f>([29]SUMMARY!$F48)</f>
        <v>0</v>
      </c>
      <c r="AQ80" s="17">
        <f>([30]SUMMARY!$G86)</f>
        <v>0</v>
      </c>
      <c r="AR80" s="17">
        <f>([31]SUMMARY!$G86)</f>
        <v>0</v>
      </c>
      <c r="AS80" s="17">
        <f>([32]SUMMARY!$G86)</f>
        <v>0</v>
      </c>
      <c r="AT80" s="17">
        <f>([33]SUMMARY!$G86)</f>
        <v>0</v>
      </c>
      <c r="AU80" s="17">
        <f>([34]SUMMARY!$G86)</f>
        <v>0</v>
      </c>
      <c r="AV80" s="17">
        <f>([35]SUMMARY!$G86)</f>
        <v>0</v>
      </c>
      <c r="AW80" s="17">
        <f>([36]SUMMARY!$G86)</f>
        <v>0</v>
      </c>
      <c r="AX80" s="17">
        <f>([37]SUMMARY!$G86)</f>
        <v>0</v>
      </c>
      <c r="AY80" s="17">
        <f>([38]SUMMARY!$G86)</f>
        <v>0</v>
      </c>
      <c r="AZ80" s="17">
        <f>([39]SUMMARY!$G86)</f>
        <v>0</v>
      </c>
      <c r="BA80" s="17">
        <f>([40]SUMMARY!$G86)</f>
        <v>0</v>
      </c>
      <c r="BB80" s="17">
        <f>([41]SUMMARY!$F48)</f>
        <v>0</v>
      </c>
      <c r="BC80" s="17">
        <f>([42]SUMMARY!$G86)</f>
        <v>0</v>
      </c>
      <c r="BD80" s="17">
        <f>([43]SUMMARY!$G86)</f>
        <v>0</v>
      </c>
      <c r="BE80" s="17">
        <f>([44]SUMMARY!$G86)</f>
        <v>0</v>
      </c>
      <c r="BF80" s="17">
        <f>([45]SUMMARY!$G86)</f>
        <v>0</v>
      </c>
      <c r="BG80" s="17">
        <f>([46]SUMMARY!$G86)</f>
        <v>0</v>
      </c>
      <c r="BH80" s="17">
        <f>([47]SUMMARY!$F48)</f>
        <v>0</v>
      </c>
      <c r="BI80" s="17">
        <f>([48]SUMMARY!$F48)</f>
        <v>0</v>
      </c>
      <c r="BJ80" s="17">
        <f>([49]SUMMARY!$F48)</f>
        <v>0</v>
      </c>
      <c r="BK80" s="17">
        <f>([50]SUMMARY!$G86)</f>
        <v>0</v>
      </c>
      <c r="BL80" s="17">
        <f>([51]SUMMARY!$F48)</f>
        <v>0</v>
      </c>
      <c r="BM80" s="17">
        <f>([52]SUMMARY!$G86)</f>
        <v>0</v>
      </c>
      <c r="BN80" s="17">
        <f>([53]SUMMARY!$G86)</f>
        <v>0</v>
      </c>
      <c r="BO80" s="17">
        <f>([54]SUMMARY!$G86)</f>
        <v>0</v>
      </c>
      <c r="BP80" s="17">
        <f>([55]SUMMARY!$G86)</f>
        <v>0</v>
      </c>
      <c r="BQ80" s="17">
        <f>([56]SUMMARY!$G86)</f>
        <v>0</v>
      </c>
      <c r="BR80" s="17">
        <f>([57]SUMMARY!$G86)</f>
        <v>0</v>
      </c>
      <c r="BS80" s="17">
        <f>([58]SUMMARY!$F48)</f>
        <v>0</v>
      </c>
      <c r="BT80" s="17">
        <f>([59]SUMMARY!$F48)</f>
        <v>0</v>
      </c>
      <c r="BU80" s="17">
        <f>([60]SUMMARY!$G86)</f>
        <v>0</v>
      </c>
      <c r="BV80" s="17">
        <f>([61]SUMMARY!$F48)</f>
        <v>0</v>
      </c>
      <c r="BW80" s="17">
        <f>([62]SUMMARY!$G86)</f>
        <v>0</v>
      </c>
      <c r="BX80" s="17">
        <f>([63]SUMMARY!$G86)</f>
        <v>0</v>
      </c>
      <c r="BY80" s="17">
        <f>([64]SUMMARY!$G86)</f>
        <v>0</v>
      </c>
      <c r="BZ80" s="17">
        <f>([65]SUMMARY!$G86)</f>
        <v>0</v>
      </c>
      <c r="CA80" s="17">
        <f>([66]SUMMARY!$G86)</f>
        <v>0</v>
      </c>
      <c r="CB80" s="17">
        <f>([67]SUMMARY!$G86)</f>
        <v>0</v>
      </c>
      <c r="CC80" s="17">
        <f>([68]SUMMARY!$G86)</f>
        <v>0</v>
      </c>
      <c r="CD80" s="17">
        <f>([69]SUMMARY!$G86)</f>
        <v>0</v>
      </c>
      <c r="CE80" s="17">
        <f>([70]SUMMARY!$G86)</f>
        <v>0</v>
      </c>
      <c r="CF80" s="17">
        <f>([71]SUMMARY!$G86)</f>
        <v>0</v>
      </c>
      <c r="CG80" s="17">
        <f>([72]SUMMARY!$G86)</f>
        <v>0</v>
      </c>
      <c r="CH80" s="17">
        <f>([73]SUMMARY!$G86)</f>
        <v>0</v>
      </c>
      <c r="CI80" s="17">
        <f>([74]SUMMARY!$G86)</f>
        <v>0</v>
      </c>
      <c r="CJ80" s="17">
        <f>([75]SUMMARY!$G86)</f>
        <v>0</v>
      </c>
      <c r="CK80" s="17">
        <f>([76]SUMMARY!$G86)</f>
        <v>0</v>
      </c>
      <c r="CL80" s="17">
        <f>([77]SUMMARY!$G86)</f>
        <v>0</v>
      </c>
      <c r="CM80" s="17">
        <f>([78]SUMMARY!$G86)</f>
        <v>0</v>
      </c>
      <c r="CN80" s="17">
        <f>([79]SUMMARY!$G86)</f>
        <v>0</v>
      </c>
      <c r="CO80" s="17">
        <f>([80]SUMMARY!$G86)</f>
        <v>0</v>
      </c>
      <c r="CP80" s="17">
        <f>([81]SUMMARY!$G86)</f>
        <v>0</v>
      </c>
      <c r="CQ80" s="17">
        <f>([82]SUMMARY!$G86)</f>
        <v>0</v>
      </c>
      <c r="CR80" s="17">
        <f>([83]SUMMARY!$G86)</f>
        <v>0</v>
      </c>
      <c r="CS80" s="17">
        <f>([84]SUMMARY!$G86)</f>
        <v>0</v>
      </c>
      <c r="CT80" s="17">
        <f>([85]SUMMARY!$F48)</f>
        <v>0</v>
      </c>
      <c r="CU80" s="17">
        <f>([86]SUMMARY!$G86)</f>
        <v>0</v>
      </c>
      <c r="CV80" s="17">
        <f>([87]SUMMARY!$G86)</f>
        <v>0</v>
      </c>
      <c r="CW80" s="17">
        <f>([88]SUMMARY!$G86)</f>
        <v>0</v>
      </c>
      <c r="CX80" s="17">
        <f>([89]SUMMARY!$G86)</f>
        <v>0</v>
      </c>
      <c r="CY80" s="17">
        <f>([90]SUMMARY!$G86)</f>
        <v>0</v>
      </c>
      <c r="CZ80" s="17">
        <f>([91]SUMMARY!$G86)</f>
        <v>0</v>
      </c>
      <c r="DA80" s="17">
        <f>([92]SUMMARY!$G86)</f>
        <v>0</v>
      </c>
    </row>
    <row r="81" spans="1:105">
      <c r="A81" s="131">
        <v>1061508</v>
      </c>
      <c r="B81" s="131" t="s">
        <v>69</v>
      </c>
      <c r="C81" s="132">
        <v>122222</v>
      </c>
      <c r="D81" s="21">
        <v>160540</v>
      </c>
      <c r="E81" s="132">
        <f t="shared" si="72"/>
        <v>89200</v>
      </c>
      <c r="F81" s="21">
        <f t="shared" si="84"/>
        <v>-71340</v>
      </c>
      <c r="G81" s="21">
        <f t="shared" si="74"/>
        <v>93927.6</v>
      </c>
      <c r="H81" s="21">
        <f t="shared" si="75"/>
        <v>99093.618000000002</v>
      </c>
      <c r="I81" s="21">
        <f t="shared" si="76"/>
        <v>79200</v>
      </c>
      <c r="J81" s="21">
        <f t="shared" si="77"/>
        <v>0</v>
      </c>
      <c r="K81" s="21">
        <f t="shared" si="78"/>
        <v>0</v>
      </c>
      <c r="L81" s="21">
        <f t="shared" si="79"/>
        <v>0</v>
      </c>
      <c r="M81" s="21">
        <f t="shared" si="80"/>
        <v>0</v>
      </c>
      <c r="N81" s="21">
        <f t="shared" si="85"/>
        <v>0</v>
      </c>
      <c r="O81" s="21">
        <f t="shared" si="82"/>
        <v>10000</v>
      </c>
      <c r="P81" s="21">
        <f t="shared" si="86"/>
        <v>0</v>
      </c>
      <c r="Q81" s="17">
        <f>([4]SUMMARY!$G87)</f>
        <v>0</v>
      </c>
      <c r="R81" s="17">
        <f>([5]SUMMARY!$G87)</f>
        <v>0</v>
      </c>
      <c r="S81" s="17">
        <f>([6]SUMMARY!$G87)</f>
        <v>79200</v>
      </c>
      <c r="T81" s="17">
        <f>([7]SUMMARY!$G87)</f>
        <v>0</v>
      </c>
      <c r="U81" s="17">
        <f>([8]SUMMARY!$G87)</f>
        <v>0</v>
      </c>
      <c r="V81" s="17">
        <f>([9]SUMMARY!$G87)</f>
        <v>0</v>
      </c>
      <c r="W81" s="17">
        <f>([10]SUMMARY!$G87)</f>
        <v>0</v>
      </c>
      <c r="X81" s="17">
        <f>([11]SUMMARY!$G87)</f>
        <v>0</v>
      </c>
      <c r="Y81" s="17">
        <f>([12]SUMMARY!$G87)</f>
        <v>0</v>
      </c>
      <c r="Z81" s="17">
        <f>([13]SUMMARY!$G87)</f>
        <v>0</v>
      </c>
      <c r="AA81" s="17">
        <f>([14]SUMMARY!$G87)</f>
        <v>0</v>
      </c>
      <c r="AB81" s="17">
        <f>([15]SUMMARY!$G87)</f>
        <v>0</v>
      </c>
      <c r="AC81" s="17">
        <f>([16]SUMMARY!$G87)</f>
        <v>0</v>
      </c>
      <c r="AD81" s="17">
        <f>([17]SUMMARY!$G87)</f>
        <v>0</v>
      </c>
      <c r="AE81" s="17">
        <f>([18]SUMMARY!$G87)</f>
        <v>0</v>
      </c>
      <c r="AF81" s="17">
        <f>([19]SUMMARY!$G87)</f>
        <v>0</v>
      </c>
      <c r="AG81" s="17">
        <f>([20]SUMMARY!$G87)</f>
        <v>0</v>
      </c>
      <c r="AH81" s="17">
        <f>([21]SUMMARY!$G87)</f>
        <v>0</v>
      </c>
      <c r="AI81" s="17">
        <f>([22]SUMMARY!$G87)</f>
        <v>0</v>
      </c>
      <c r="AJ81" s="17">
        <f>([23]SUMMARY!$G87)</f>
        <v>0</v>
      </c>
      <c r="AK81" s="17">
        <f>([24]SUMMARY!$G87)</f>
        <v>0</v>
      </c>
      <c r="AL81" s="17">
        <f>([25]SUMMARY!$G87)</f>
        <v>0</v>
      </c>
      <c r="AM81" s="17">
        <f>([26]SUMMARY!$G87)</f>
        <v>0</v>
      </c>
      <c r="AN81" s="17">
        <f>([27]SUMMARY!$G87)</f>
        <v>0</v>
      </c>
      <c r="AO81" s="17">
        <f>([28]SUMMARY!$G87)</f>
        <v>0</v>
      </c>
      <c r="AP81" s="17">
        <f>([29]SUMMARY!$F49)</f>
        <v>0</v>
      </c>
      <c r="AQ81" s="17">
        <f>([30]SUMMARY!$G87)</f>
        <v>0</v>
      </c>
      <c r="AR81" s="17">
        <f>([31]SUMMARY!$G87)</f>
        <v>0</v>
      </c>
      <c r="AS81" s="17">
        <f>([32]SUMMARY!$G87)</f>
        <v>0</v>
      </c>
      <c r="AT81" s="17">
        <f>([33]SUMMARY!$G87)</f>
        <v>0</v>
      </c>
      <c r="AU81" s="17">
        <f>([34]SUMMARY!$G87)</f>
        <v>0</v>
      </c>
      <c r="AV81" s="17">
        <f>([35]SUMMARY!$G87)</f>
        <v>0</v>
      </c>
      <c r="AW81" s="17">
        <f>([36]SUMMARY!$G87)</f>
        <v>0</v>
      </c>
      <c r="AX81" s="17">
        <f>([37]SUMMARY!$G87)</f>
        <v>0</v>
      </c>
      <c r="AY81" s="17">
        <f>([38]SUMMARY!$G87)</f>
        <v>0</v>
      </c>
      <c r="AZ81" s="17">
        <f>([39]SUMMARY!$G87)</f>
        <v>0</v>
      </c>
      <c r="BA81" s="17">
        <f>([40]SUMMARY!$G87)</f>
        <v>0</v>
      </c>
      <c r="BB81" s="17">
        <f>([41]SUMMARY!$F49)</f>
        <v>0</v>
      </c>
      <c r="BC81" s="17">
        <f>([42]SUMMARY!$G87)</f>
        <v>0</v>
      </c>
      <c r="BD81" s="17">
        <f>([43]SUMMARY!$G87)</f>
        <v>0</v>
      </c>
      <c r="BE81" s="17">
        <f>([44]SUMMARY!$G87)</f>
        <v>0</v>
      </c>
      <c r="BF81" s="17">
        <f>([45]SUMMARY!$G87)</f>
        <v>0</v>
      </c>
      <c r="BG81" s="17">
        <f>([46]SUMMARY!$G87)</f>
        <v>0</v>
      </c>
      <c r="BH81" s="17">
        <f>([47]SUMMARY!$F49)</f>
        <v>0</v>
      </c>
      <c r="BI81" s="17">
        <f>([48]SUMMARY!$F49)</f>
        <v>0</v>
      </c>
      <c r="BJ81" s="17">
        <f>([49]SUMMARY!$F49)</f>
        <v>0</v>
      </c>
      <c r="BK81" s="17">
        <f>([50]SUMMARY!$G87)</f>
        <v>0</v>
      </c>
      <c r="BL81" s="17">
        <f>([51]SUMMARY!$F49)</f>
        <v>0</v>
      </c>
      <c r="BM81" s="17">
        <f>([52]SUMMARY!$G87)</f>
        <v>0</v>
      </c>
      <c r="BN81" s="17">
        <f>([53]SUMMARY!$G87)</f>
        <v>0</v>
      </c>
      <c r="BO81" s="17">
        <f>([54]SUMMARY!$G87)</f>
        <v>0</v>
      </c>
      <c r="BP81" s="17">
        <f>([55]SUMMARY!$G87)</f>
        <v>0</v>
      </c>
      <c r="BQ81" s="17">
        <f>([56]SUMMARY!$G87)</f>
        <v>0</v>
      </c>
      <c r="BR81" s="17">
        <f>([57]SUMMARY!$G87)</f>
        <v>0</v>
      </c>
      <c r="BS81" s="17">
        <f>([58]SUMMARY!$F49)</f>
        <v>0</v>
      </c>
      <c r="BT81" s="17">
        <f>([59]SUMMARY!$F49)</f>
        <v>0</v>
      </c>
      <c r="BU81" s="17">
        <f>([60]SUMMARY!$G87)</f>
        <v>0</v>
      </c>
      <c r="BV81" s="17">
        <f>([61]SUMMARY!$F49)</f>
        <v>0</v>
      </c>
      <c r="BW81" s="17">
        <f>([62]SUMMARY!$G87)</f>
        <v>0</v>
      </c>
      <c r="BX81" s="17">
        <f>([63]SUMMARY!$G87)</f>
        <v>0</v>
      </c>
      <c r="BY81" s="17">
        <f>([64]SUMMARY!$G87)</f>
        <v>0</v>
      </c>
      <c r="BZ81" s="17">
        <f>([65]SUMMARY!$G87)</f>
        <v>0</v>
      </c>
      <c r="CA81" s="17">
        <f>([66]SUMMARY!$G87)</f>
        <v>0</v>
      </c>
      <c r="CB81" s="17">
        <f>([67]SUMMARY!$G87)</f>
        <v>0</v>
      </c>
      <c r="CC81" s="17">
        <f>([68]SUMMARY!$G87)</f>
        <v>0</v>
      </c>
      <c r="CD81" s="17">
        <f>([69]SUMMARY!$G87)</f>
        <v>0</v>
      </c>
      <c r="CE81" s="17">
        <f>([70]SUMMARY!$G87)</f>
        <v>0</v>
      </c>
      <c r="CF81" s="17">
        <f>([71]SUMMARY!$G87)</f>
        <v>0</v>
      </c>
      <c r="CG81" s="17">
        <f>([72]SUMMARY!$G87)</f>
        <v>0</v>
      </c>
      <c r="CH81" s="17">
        <f>([73]SUMMARY!$G87)</f>
        <v>0</v>
      </c>
      <c r="CI81" s="17">
        <f>([74]SUMMARY!$G87)</f>
        <v>0</v>
      </c>
      <c r="CJ81" s="17">
        <f>([75]SUMMARY!$G87)</f>
        <v>0</v>
      </c>
      <c r="CK81" s="17">
        <f>([76]SUMMARY!$G87)</f>
        <v>0</v>
      </c>
      <c r="CL81" s="17">
        <f>([77]SUMMARY!$G87)</f>
        <v>0</v>
      </c>
      <c r="CM81" s="17">
        <f>([78]SUMMARY!$G87)</f>
        <v>0</v>
      </c>
      <c r="CN81" s="17">
        <f>([79]SUMMARY!$G87)</f>
        <v>0</v>
      </c>
      <c r="CO81" s="17">
        <f>([80]SUMMARY!$G87)</f>
        <v>0</v>
      </c>
      <c r="CP81" s="17">
        <f>([81]SUMMARY!$G87)</f>
        <v>10000</v>
      </c>
      <c r="CQ81" s="17">
        <f>([82]SUMMARY!$G87)</f>
        <v>0</v>
      </c>
      <c r="CR81" s="17">
        <f>([83]SUMMARY!$G87)</f>
        <v>0</v>
      </c>
      <c r="CS81" s="17">
        <f>([84]SUMMARY!$G87)</f>
        <v>0</v>
      </c>
      <c r="CT81" s="17">
        <f>([85]SUMMARY!$F49)</f>
        <v>0</v>
      </c>
      <c r="CU81" s="17">
        <f>([86]SUMMARY!$G87)</f>
        <v>0</v>
      </c>
      <c r="CV81" s="17">
        <f>([87]SUMMARY!$G87)</f>
        <v>0</v>
      </c>
      <c r="CW81" s="17">
        <f>([88]SUMMARY!$G87)</f>
        <v>0</v>
      </c>
      <c r="CX81" s="17">
        <f>([89]SUMMARY!$G87)</f>
        <v>0</v>
      </c>
      <c r="CY81" s="17">
        <f>([90]SUMMARY!$G87)</f>
        <v>0</v>
      </c>
      <c r="CZ81" s="17">
        <f>([91]SUMMARY!$G87)</f>
        <v>0</v>
      </c>
      <c r="DA81" s="17">
        <f>([92]SUMMARY!$G87)</f>
        <v>0</v>
      </c>
    </row>
    <row r="82" spans="1:105">
      <c r="A82" s="131">
        <v>1061701</v>
      </c>
      <c r="B82" s="131" t="s">
        <v>70</v>
      </c>
      <c r="C82" s="132">
        <v>7854767</v>
      </c>
      <c r="D82" s="21">
        <v>5034100</v>
      </c>
      <c r="E82" s="132">
        <f t="shared" si="72"/>
        <v>5395172</v>
      </c>
      <c r="F82" s="21">
        <f t="shared" si="84"/>
        <v>361072</v>
      </c>
      <c r="G82" s="21">
        <f t="shared" si="74"/>
        <v>5681116.1160000004</v>
      </c>
      <c r="H82" s="21">
        <f t="shared" si="75"/>
        <v>5993577.5023800004</v>
      </c>
      <c r="I82" s="21">
        <f t="shared" si="76"/>
        <v>35732</v>
      </c>
      <c r="J82" s="21">
        <f t="shared" si="77"/>
        <v>0</v>
      </c>
      <c r="K82" s="21">
        <f t="shared" si="78"/>
        <v>0</v>
      </c>
      <c r="L82" s="21">
        <f t="shared" si="79"/>
        <v>5168276</v>
      </c>
      <c r="M82" s="21">
        <f t="shared" si="80"/>
        <v>51537</v>
      </c>
      <c r="N82" s="21">
        <f t="shared" si="85"/>
        <v>117627</v>
      </c>
      <c r="O82" s="21">
        <f t="shared" si="82"/>
        <v>16000</v>
      </c>
      <c r="P82" s="21">
        <f t="shared" si="86"/>
        <v>6000</v>
      </c>
      <c r="Q82" s="17">
        <f>([4]SUMMARY!$G88)</f>
        <v>2132</v>
      </c>
      <c r="R82" s="17">
        <f>([5]SUMMARY!$G88)</f>
        <v>0</v>
      </c>
      <c r="S82" s="17">
        <f>([6]SUMMARY!$G88)</f>
        <v>0</v>
      </c>
      <c r="T82" s="17">
        <f>([7]SUMMARY!$G88)</f>
        <v>0</v>
      </c>
      <c r="U82" s="17">
        <f>([8]SUMMARY!$G88)</f>
        <v>0</v>
      </c>
      <c r="V82" s="17">
        <f>([9]SUMMARY!$G88)</f>
        <v>0</v>
      </c>
      <c r="W82" s="17">
        <f>([10]SUMMARY!$G88)</f>
        <v>0</v>
      </c>
      <c r="X82" s="17">
        <f>([11]SUMMARY!$G88)</f>
        <v>0</v>
      </c>
      <c r="Y82" s="17">
        <f>([12]SUMMARY!$G88)</f>
        <v>0</v>
      </c>
      <c r="Z82" s="17">
        <f>([13]SUMMARY!$G88)</f>
        <v>0</v>
      </c>
      <c r="AA82" s="17">
        <f>([14]SUMMARY!$G88)</f>
        <v>0</v>
      </c>
      <c r="AB82" s="17">
        <f>([15]SUMMARY!$G88)</f>
        <v>0</v>
      </c>
      <c r="AC82" s="17">
        <f>([16]SUMMARY!$G88)</f>
        <v>33600</v>
      </c>
      <c r="AD82" s="17">
        <f>([17]SUMMARY!$G88)</f>
        <v>0</v>
      </c>
      <c r="AE82" s="17">
        <f>([18]SUMMARY!$G88)</f>
        <v>0</v>
      </c>
      <c r="AF82" s="17">
        <f>([19]SUMMARY!$G88)</f>
        <v>0</v>
      </c>
      <c r="AG82" s="17">
        <f>([20]SUMMARY!$G88)</f>
        <v>0</v>
      </c>
      <c r="AH82" s="17">
        <f>([21]SUMMARY!$G88)</f>
        <v>0</v>
      </c>
      <c r="AI82" s="17">
        <f>([22]SUMMARY!$G88)</f>
        <v>0</v>
      </c>
      <c r="AJ82" s="17">
        <f>([23]SUMMARY!$G88)</f>
        <v>0</v>
      </c>
      <c r="AK82" s="17">
        <f>([24]SUMMARY!$G88)</f>
        <v>0</v>
      </c>
      <c r="AL82" s="17">
        <f>([25]SUMMARY!$G88)</f>
        <v>0</v>
      </c>
      <c r="AM82" s="17">
        <f>([26]SUMMARY!$G88)</f>
        <v>0</v>
      </c>
      <c r="AN82" s="17">
        <f>([27]SUMMARY!$G88)</f>
        <v>0</v>
      </c>
      <c r="AO82" s="17">
        <f>([28]SUMMARY!$G88)</f>
        <v>7875</v>
      </c>
      <c r="AP82" s="17">
        <f>([29]SUMMARY!$F50)</f>
        <v>0</v>
      </c>
      <c r="AQ82" s="17">
        <f>([30]SUMMARY!$G88)</f>
        <v>0</v>
      </c>
      <c r="AR82" s="17">
        <f>([31]SUMMARY!$G88)</f>
        <v>0</v>
      </c>
      <c r="AS82" s="17">
        <f>([32]SUMMARY!$G88)</f>
        <v>1586046</v>
      </c>
      <c r="AT82" s="17">
        <f>([33]SUMMARY!$G88)</f>
        <v>0</v>
      </c>
      <c r="AU82" s="17">
        <f>([34]SUMMARY!$G88)</f>
        <v>170000</v>
      </c>
      <c r="AV82" s="17">
        <f>([35]SUMMARY!$G88)</f>
        <v>3234525</v>
      </c>
      <c r="AW82" s="17">
        <f>([36]SUMMARY!$G88)</f>
        <v>0</v>
      </c>
      <c r="AX82" s="17">
        <f>([37]SUMMARY!$G88)</f>
        <v>0</v>
      </c>
      <c r="AY82" s="17">
        <f>([38]SUMMARY!$G88)</f>
        <v>0</v>
      </c>
      <c r="AZ82" s="17">
        <f>([39]SUMMARY!$G88)</f>
        <v>150000</v>
      </c>
      <c r="BA82" s="17">
        <f>([40]SUMMARY!$G88)</f>
        <v>0</v>
      </c>
      <c r="BB82" s="17">
        <f>([41]SUMMARY!$F50)</f>
        <v>0</v>
      </c>
      <c r="BC82" s="17">
        <f>([42]SUMMARY!$G88)</f>
        <v>0</v>
      </c>
      <c r="BD82" s="17">
        <f>([43]SUMMARY!$G88)</f>
        <v>0</v>
      </c>
      <c r="BE82" s="17">
        <f>([44]SUMMARY!$G88)</f>
        <v>0</v>
      </c>
      <c r="BF82" s="17">
        <f>([45]SUMMARY!$G88)</f>
        <v>0</v>
      </c>
      <c r="BG82" s="17">
        <f>([46]SUMMARY!$G88)</f>
        <v>0</v>
      </c>
      <c r="BH82" s="17">
        <f>([47]SUMMARY!$F50)</f>
        <v>0</v>
      </c>
      <c r="BI82" s="17">
        <f>([48]SUMMARY!$F50)</f>
        <v>0</v>
      </c>
      <c r="BJ82" s="17">
        <f>([49]SUMMARY!$F50)</f>
        <v>0</v>
      </c>
      <c r="BK82" s="17">
        <f>([50]SUMMARY!$G88)</f>
        <v>19830</v>
      </c>
      <c r="BL82" s="17">
        <f>([51]SUMMARY!$F50)</f>
        <v>0</v>
      </c>
      <c r="BM82" s="17">
        <f>([52]SUMMARY!$G88)</f>
        <v>0</v>
      </c>
      <c r="BN82" s="17">
        <f>([53]SUMMARY!$G88)</f>
        <v>0</v>
      </c>
      <c r="BO82" s="17">
        <f>([54]SUMMARY!$G88)</f>
        <v>0</v>
      </c>
      <c r="BP82" s="17">
        <f>([55]SUMMARY!$G88)</f>
        <v>0</v>
      </c>
      <c r="BQ82" s="17">
        <f>([56]SUMMARY!$G88)</f>
        <v>0</v>
      </c>
      <c r="BR82" s="17">
        <f>([57]SUMMARY!$G88)</f>
        <v>0</v>
      </c>
      <c r="BS82" s="17">
        <f>([58]SUMMARY!$F50)</f>
        <v>0</v>
      </c>
      <c r="BT82" s="17">
        <f>([59]SUMMARY!$F50)</f>
        <v>0</v>
      </c>
      <c r="BU82" s="17">
        <f>([60]SUMMARY!$G88)</f>
        <v>0</v>
      </c>
      <c r="BV82" s="17">
        <f>([61]SUMMARY!$F50)</f>
        <v>0</v>
      </c>
      <c r="BW82" s="17">
        <f>([62]SUMMARY!$G88)</f>
        <v>51537</v>
      </c>
      <c r="BX82" s="17">
        <f>([63]SUMMARY!$G88)</f>
        <v>0</v>
      </c>
      <c r="BY82" s="17">
        <f>([64]SUMMARY!$G88)</f>
        <v>0</v>
      </c>
      <c r="BZ82" s="17">
        <f>([65]SUMMARY!$G88)</f>
        <v>0</v>
      </c>
      <c r="CA82" s="17">
        <f>([66]SUMMARY!$G88)</f>
        <v>0</v>
      </c>
      <c r="CB82" s="17">
        <f>([67]SUMMARY!$G88)</f>
        <v>0</v>
      </c>
      <c r="CC82" s="17">
        <f>([68]SUMMARY!$G88)</f>
        <v>0</v>
      </c>
      <c r="CD82" s="17">
        <f>([69]SUMMARY!$G88)</f>
        <v>23400</v>
      </c>
      <c r="CE82" s="17">
        <f>([70]SUMMARY!$G88)</f>
        <v>12000</v>
      </c>
      <c r="CF82" s="17">
        <f>([71]SUMMARY!$G88)</f>
        <v>60000</v>
      </c>
      <c r="CG82" s="17">
        <f>([72]SUMMARY!$G88)</f>
        <v>22227</v>
      </c>
      <c r="CH82" s="17">
        <f>([73]SUMMARY!$G88)</f>
        <v>0</v>
      </c>
      <c r="CI82" s="17">
        <f>([74]SUMMARY!$G88)</f>
        <v>0</v>
      </c>
      <c r="CJ82" s="17">
        <f>([75]SUMMARY!$G88)</f>
        <v>0</v>
      </c>
      <c r="CK82" s="17">
        <f>([76]SUMMARY!$G88)</f>
        <v>0</v>
      </c>
      <c r="CL82" s="17">
        <f>([77]SUMMARY!$G88)</f>
        <v>16000</v>
      </c>
      <c r="CM82" s="17">
        <f>([78]SUMMARY!$G88)</f>
        <v>0</v>
      </c>
      <c r="CN82" s="17">
        <f>([79]SUMMARY!$G88)</f>
        <v>0</v>
      </c>
      <c r="CO82" s="17">
        <f>([80]SUMMARY!$G88)</f>
        <v>0</v>
      </c>
      <c r="CP82" s="17">
        <f>([81]SUMMARY!$G88)</f>
        <v>0</v>
      </c>
      <c r="CQ82" s="17">
        <f>([82]SUMMARY!$G88)</f>
        <v>0</v>
      </c>
      <c r="CR82" s="17">
        <f>([83]SUMMARY!$G88)</f>
        <v>0</v>
      </c>
      <c r="CS82" s="17">
        <f>([84]SUMMARY!$G88)</f>
        <v>0</v>
      </c>
      <c r="CT82" s="17">
        <f>([85]SUMMARY!$F50)</f>
        <v>0</v>
      </c>
      <c r="CU82" s="17">
        <f>([86]SUMMARY!$G88)</f>
        <v>0</v>
      </c>
      <c r="CV82" s="17">
        <f>([87]SUMMARY!$G88)</f>
        <v>0</v>
      </c>
      <c r="CW82" s="17">
        <f>([88]SUMMARY!$G88)</f>
        <v>0</v>
      </c>
      <c r="CX82" s="17">
        <f>([89]SUMMARY!$G88)</f>
        <v>0</v>
      </c>
      <c r="CY82" s="17">
        <f>([90]SUMMARY!$G88)</f>
        <v>600</v>
      </c>
      <c r="CZ82" s="17">
        <f>([91]SUMMARY!$G88)</f>
        <v>5400</v>
      </c>
      <c r="DA82" s="17">
        <f>([92]SUMMARY!$G88)</f>
        <v>0</v>
      </c>
    </row>
    <row r="83" spans="1:105">
      <c r="A83" s="131">
        <v>1061705</v>
      </c>
      <c r="B83" s="131" t="s">
        <v>71</v>
      </c>
      <c r="C83" s="132">
        <v>0</v>
      </c>
      <c r="D83" s="21">
        <v>0</v>
      </c>
      <c r="E83" s="132">
        <f t="shared" si="72"/>
        <v>0</v>
      </c>
      <c r="F83" s="21">
        <f t="shared" si="84"/>
        <v>0</v>
      </c>
      <c r="G83" s="21">
        <f t="shared" si="74"/>
        <v>0</v>
      </c>
      <c r="H83" s="21">
        <f t="shared" si="75"/>
        <v>0</v>
      </c>
      <c r="I83" s="21">
        <f t="shared" si="76"/>
        <v>0</v>
      </c>
      <c r="J83" s="21">
        <f t="shared" si="77"/>
        <v>0</v>
      </c>
      <c r="K83" s="21">
        <f t="shared" si="78"/>
        <v>0</v>
      </c>
      <c r="L83" s="21">
        <f t="shared" si="79"/>
        <v>0</v>
      </c>
      <c r="M83" s="21">
        <f t="shared" si="80"/>
        <v>0</v>
      </c>
      <c r="N83" s="21">
        <f t="shared" si="85"/>
        <v>0</v>
      </c>
      <c r="O83" s="21">
        <f t="shared" si="82"/>
        <v>0</v>
      </c>
      <c r="P83" s="21">
        <f t="shared" si="86"/>
        <v>0</v>
      </c>
      <c r="Q83" s="17">
        <f>([4]SUMMARY!$G89)</f>
        <v>0</v>
      </c>
      <c r="R83" s="17">
        <f>([5]SUMMARY!$G89)</f>
        <v>0</v>
      </c>
      <c r="S83" s="17">
        <f>([6]SUMMARY!$G89)</f>
        <v>0</v>
      </c>
      <c r="T83" s="17">
        <f>([7]SUMMARY!$G89)</f>
        <v>0</v>
      </c>
      <c r="U83" s="17">
        <f>([8]SUMMARY!$G89)</f>
        <v>0</v>
      </c>
      <c r="V83" s="17">
        <f>([9]SUMMARY!$G89)</f>
        <v>0</v>
      </c>
      <c r="W83" s="17">
        <f>([10]SUMMARY!$G89)</f>
        <v>0</v>
      </c>
      <c r="X83" s="17">
        <f>([11]SUMMARY!$G89)</f>
        <v>0</v>
      </c>
      <c r="Y83" s="17">
        <f>([12]SUMMARY!$G89)</f>
        <v>0</v>
      </c>
      <c r="Z83" s="17">
        <f>([13]SUMMARY!$G89)</f>
        <v>0</v>
      </c>
      <c r="AA83" s="17">
        <f>([14]SUMMARY!$G89)</f>
        <v>0</v>
      </c>
      <c r="AB83" s="17">
        <f>([15]SUMMARY!$G89)</f>
        <v>0</v>
      </c>
      <c r="AC83" s="17">
        <f>([16]SUMMARY!$G89)</f>
        <v>0</v>
      </c>
      <c r="AD83" s="17">
        <f>([17]SUMMARY!$G89)</f>
        <v>0</v>
      </c>
      <c r="AE83" s="17">
        <f>([18]SUMMARY!$G89)</f>
        <v>0</v>
      </c>
      <c r="AF83" s="17">
        <f>([19]SUMMARY!$G89)</f>
        <v>0</v>
      </c>
      <c r="AG83" s="17">
        <f>([20]SUMMARY!$G89)</f>
        <v>0</v>
      </c>
      <c r="AH83" s="17">
        <f>([21]SUMMARY!$G89)</f>
        <v>0</v>
      </c>
      <c r="AI83" s="17">
        <f>([22]SUMMARY!$G89)</f>
        <v>0</v>
      </c>
      <c r="AJ83" s="17">
        <f>([23]SUMMARY!$G89)</f>
        <v>0</v>
      </c>
      <c r="AK83" s="17">
        <f>([24]SUMMARY!$G89)</f>
        <v>0</v>
      </c>
      <c r="AL83" s="17">
        <f>([25]SUMMARY!$G89)</f>
        <v>0</v>
      </c>
      <c r="AM83" s="17">
        <f>([26]SUMMARY!$G89)</f>
        <v>0</v>
      </c>
      <c r="AN83" s="17">
        <f>([27]SUMMARY!$G89)</f>
        <v>0</v>
      </c>
      <c r="AO83" s="17">
        <f>([28]SUMMARY!$G89)</f>
        <v>0</v>
      </c>
      <c r="AP83" s="17">
        <f>([29]SUMMARY!$F51)</f>
        <v>0</v>
      </c>
      <c r="AQ83" s="17">
        <f>([30]SUMMARY!$G89)</f>
        <v>0</v>
      </c>
      <c r="AR83" s="17">
        <f>([31]SUMMARY!$G89)</f>
        <v>0</v>
      </c>
      <c r="AS83" s="17">
        <f>([32]SUMMARY!$G89)</f>
        <v>0</v>
      </c>
      <c r="AT83" s="17">
        <f>([33]SUMMARY!$G89)</f>
        <v>0</v>
      </c>
      <c r="AU83" s="17">
        <f>([34]SUMMARY!$G89)</f>
        <v>0</v>
      </c>
      <c r="AV83" s="17">
        <f>([35]SUMMARY!$G89)</f>
        <v>0</v>
      </c>
      <c r="AW83" s="17">
        <f>([36]SUMMARY!$G89)</f>
        <v>0</v>
      </c>
      <c r="AX83" s="17">
        <f>([37]SUMMARY!$G89)</f>
        <v>0</v>
      </c>
      <c r="AY83" s="17">
        <f>([38]SUMMARY!$G89)</f>
        <v>0</v>
      </c>
      <c r="AZ83" s="17">
        <f>([39]SUMMARY!$G89)</f>
        <v>0</v>
      </c>
      <c r="BA83" s="17">
        <f>([40]SUMMARY!$G89)</f>
        <v>0</v>
      </c>
      <c r="BB83" s="17">
        <f>([41]SUMMARY!$F51)</f>
        <v>0</v>
      </c>
      <c r="BC83" s="17">
        <f>([42]SUMMARY!$G89)</f>
        <v>0</v>
      </c>
      <c r="BD83" s="17">
        <f>([43]SUMMARY!$G89)</f>
        <v>0</v>
      </c>
      <c r="BE83" s="17">
        <f>([44]SUMMARY!$G89)</f>
        <v>0</v>
      </c>
      <c r="BF83" s="17">
        <f>([45]SUMMARY!$G89)</f>
        <v>0</v>
      </c>
      <c r="BG83" s="17">
        <f>([46]SUMMARY!$G89)</f>
        <v>0</v>
      </c>
      <c r="BH83" s="17">
        <f>([47]SUMMARY!$F51)</f>
        <v>0</v>
      </c>
      <c r="BI83" s="17">
        <f>([48]SUMMARY!$F51)</f>
        <v>0</v>
      </c>
      <c r="BJ83" s="17">
        <f>([49]SUMMARY!$F51)</f>
        <v>0</v>
      </c>
      <c r="BK83" s="17">
        <f>([50]SUMMARY!$G89)</f>
        <v>0</v>
      </c>
      <c r="BL83" s="17">
        <f>([51]SUMMARY!$F51)</f>
        <v>0</v>
      </c>
      <c r="BM83" s="17">
        <f>([52]SUMMARY!$G89)</f>
        <v>0</v>
      </c>
      <c r="BN83" s="17">
        <f>([53]SUMMARY!$G89)</f>
        <v>0</v>
      </c>
      <c r="BO83" s="17">
        <f>([54]SUMMARY!$G89)</f>
        <v>0</v>
      </c>
      <c r="BP83" s="17">
        <f>([55]SUMMARY!$G89)</f>
        <v>0</v>
      </c>
      <c r="BQ83" s="17">
        <f>([56]SUMMARY!$G89)</f>
        <v>0</v>
      </c>
      <c r="BR83" s="17">
        <f>([57]SUMMARY!$G89)</f>
        <v>0</v>
      </c>
      <c r="BS83" s="17">
        <f>([58]SUMMARY!$F51)</f>
        <v>0</v>
      </c>
      <c r="BT83" s="17">
        <f>([59]SUMMARY!$F51)</f>
        <v>0</v>
      </c>
      <c r="BU83" s="17">
        <f>([60]SUMMARY!$G89)</f>
        <v>0</v>
      </c>
      <c r="BV83" s="17">
        <f>([61]SUMMARY!$F51)</f>
        <v>0</v>
      </c>
      <c r="BW83" s="17">
        <f>([62]SUMMARY!$G89)</f>
        <v>0</v>
      </c>
      <c r="BX83" s="17">
        <f>([63]SUMMARY!$G89)</f>
        <v>0</v>
      </c>
      <c r="BY83" s="17">
        <f>([64]SUMMARY!$G89)</f>
        <v>0</v>
      </c>
      <c r="BZ83" s="17">
        <f>([65]SUMMARY!$G89)</f>
        <v>0</v>
      </c>
      <c r="CA83" s="17">
        <f>([66]SUMMARY!$G89)</f>
        <v>0</v>
      </c>
      <c r="CB83" s="17">
        <f>([67]SUMMARY!$G89)</f>
        <v>0</v>
      </c>
      <c r="CC83" s="17">
        <f>([68]SUMMARY!$G89)</f>
        <v>0</v>
      </c>
      <c r="CD83" s="17">
        <f>([69]SUMMARY!$G89)</f>
        <v>0</v>
      </c>
      <c r="CE83" s="17">
        <f>([70]SUMMARY!$G89)</f>
        <v>0</v>
      </c>
      <c r="CF83" s="17">
        <f>([71]SUMMARY!$G89)</f>
        <v>0</v>
      </c>
      <c r="CG83" s="17">
        <f>([72]SUMMARY!$G89)</f>
        <v>0</v>
      </c>
      <c r="CH83" s="17">
        <f>([73]SUMMARY!$G89)</f>
        <v>0</v>
      </c>
      <c r="CI83" s="17">
        <f>([74]SUMMARY!$G89)</f>
        <v>0</v>
      </c>
      <c r="CJ83" s="17">
        <f>([75]SUMMARY!$G89)</f>
        <v>0</v>
      </c>
      <c r="CK83" s="17">
        <f>([76]SUMMARY!$G89)</f>
        <v>0</v>
      </c>
      <c r="CL83" s="17">
        <f>([77]SUMMARY!$G89)</f>
        <v>0</v>
      </c>
      <c r="CM83" s="17">
        <f>([78]SUMMARY!$G89)</f>
        <v>0</v>
      </c>
      <c r="CN83" s="17">
        <f>([79]SUMMARY!$G89)</f>
        <v>0</v>
      </c>
      <c r="CO83" s="17">
        <f>([80]SUMMARY!$G89)</f>
        <v>0</v>
      </c>
      <c r="CP83" s="17">
        <f>([81]SUMMARY!$G89)</f>
        <v>0</v>
      </c>
      <c r="CQ83" s="17">
        <f>([82]SUMMARY!$G89)</f>
        <v>0</v>
      </c>
      <c r="CR83" s="17">
        <f>([83]SUMMARY!$G89)</f>
        <v>0</v>
      </c>
      <c r="CS83" s="17">
        <f>([84]SUMMARY!$G89)</f>
        <v>0</v>
      </c>
      <c r="CT83" s="17">
        <f>([85]SUMMARY!$F51)</f>
        <v>0</v>
      </c>
      <c r="CU83" s="17">
        <f>([86]SUMMARY!$G89)</f>
        <v>0</v>
      </c>
      <c r="CV83" s="17">
        <f>([87]SUMMARY!$G89)</f>
        <v>0</v>
      </c>
      <c r="CW83" s="17">
        <f>([88]SUMMARY!$G89)</f>
        <v>0</v>
      </c>
      <c r="CX83" s="17">
        <f>([89]SUMMARY!$G89)</f>
        <v>0</v>
      </c>
      <c r="CY83" s="17">
        <f>([90]SUMMARY!$G89)</f>
        <v>0</v>
      </c>
      <c r="CZ83" s="17">
        <f>([91]SUMMARY!$G89)</f>
        <v>0</v>
      </c>
      <c r="DA83" s="17">
        <f>([92]SUMMARY!$G89)</f>
        <v>0</v>
      </c>
    </row>
    <row r="84" spans="1:105">
      <c r="A84" s="131">
        <v>1061799</v>
      </c>
      <c r="B84" s="131" t="s">
        <v>72</v>
      </c>
      <c r="C84" s="132">
        <v>1639320</v>
      </c>
      <c r="D84" s="21">
        <v>1003681.9</v>
      </c>
      <c r="E84" s="132">
        <f t="shared" si="72"/>
        <v>1606362</v>
      </c>
      <c r="F84" s="21">
        <f t="shared" si="84"/>
        <v>602680.1</v>
      </c>
      <c r="G84" s="21">
        <f t="shared" si="74"/>
        <v>1691499.186</v>
      </c>
      <c r="H84" s="21">
        <f t="shared" si="75"/>
        <v>1784531.64123</v>
      </c>
      <c r="I84" s="21">
        <f t="shared" si="76"/>
        <v>122046</v>
      </c>
      <c r="J84" s="21">
        <f t="shared" si="77"/>
        <v>24019</v>
      </c>
      <c r="K84" s="21">
        <f t="shared" si="78"/>
        <v>61169</v>
      </c>
      <c r="L84" s="21">
        <f t="shared" si="79"/>
        <v>312484</v>
      </c>
      <c r="M84" s="21">
        <f t="shared" si="80"/>
        <v>940258</v>
      </c>
      <c r="N84" s="21">
        <f t="shared" si="85"/>
        <v>44386</v>
      </c>
      <c r="O84" s="21">
        <f t="shared" si="82"/>
        <v>45151</v>
      </c>
      <c r="P84" s="21">
        <f t="shared" si="86"/>
        <v>56849</v>
      </c>
      <c r="Q84" s="17">
        <f>([4]SUMMARY!$G90)</f>
        <v>42833</v>
      </c>
      <c r="R84" s="17">
        <f>([5]SUMMARY!$G90)</f>
        <v>50891</v>
      </c>
      <c r="S84" s="17">
        <f>([6]SUMMARY!$G90)</f>
        <v>0</v>
      </c>
      <c r="T84" s="17">
        <f>([7]SUMMARY!$G90)</f>
        <v>4000</v>
      </c>
      <c r="U84" s="17">
        <f>([8]SUMMARY!$G90)</f>
        <v>2700</v>
      </c>
      <c r="V84" s="17">
        <f>([9]SUMMARY!$G90)</f>
        <v>2808</v>
      </c>
      <c r="W84" s="17">
        <f>([10]SUMMARY!$G90)</f>
        <v>2937</v>
      </c>
      <c r="X84" s="17">
        <f>([11]SUMMARY!$G90)</f>
        <v>1500</v>
      </c>
      <c r="Y84" s="17">
        <f>([12]SUMMARY!$G90)</f>
        <v>3000</v>
      </c>
      <c r="Z84" s="17">
        <f>([13]SUMMARY!$G90)</f>
        <v>6377</v>
      </c>
      <c r="AA84" s="17">
        <f>([14]SUMMARY!$G90)</f>
        <v>5000</v>
      </c>
      <c r="AB84" s="17">
        <f>([15]SUMMARY!$G90)</f>
        <v>0</v>
      </c>
      <c r="AC84" s="17">
        <f>([16]SUMMARY!$G90)</f>
        <v>0</v>
      </c>
      <c r="AD84" s="17">
        <f>([17]SUMMARY!$G90)</f>
        <v>0</v>
      </c>
      <c r="AE84" s="17">
        <f>([18]SUMMARY!$G90)</f>
        <v>9019</v>
      </c>
      <c r="AF84" s="17">
        <f>([19]SUMMARY!$G90)</f>
        <v>15000</v>
      </c>
      <c r="AG84" s="17">
        <f>([20]SUMMARY!$G90)</f>
        <v>0</v>
      </c>
      <c r="AH84" s="17">
        <f>([21]SUMMARY!$G90)</f>
        <v>0</v>
      </c>
      <c r="AI84" s="17">
        <f>([22]SUMMARY!$G90)</f>
        <v>0</v>
      </c>
      <c r="AJ84" s="17">
        <f>([23]SUMMARY!$G90)</f>
        <v>0</v>
      </c>
      <c r="AK84" s="17">
        <f>([24]SUMMARY!$G90)</f>
        <v>2000</v>
      </c>
      <c r="AL84" s="17">
        <f>([25]SUMMARY!$G90)</f>
        <v>28649</v>
      </c>
      <c r="AM84" s="17">
        <f>([26]SUMMARY!$G90)</f>
        <v>30520</v>
      </c>
      <c r="AN84" s="17">
        <f>([27]SUMMARY!$G90)</f>
        <v>6360</v>
      </c>
      <c r="AO84" s="17">
        <f>([28]SUMMARY!$G90)</f>
        <v>60000</v>
      </c>
      <c r="AP84" s="17">
        <f>([29]SUMMARY!$F52)</f>
        <v>0</v>
      </c>
      <c r="AQ84" s="17">
        <f>([30]SUMMARY!$G90)</f>
        <v>0</v>
      </c>
      <c r="AR84" s="17">
        <f>([31]SUMMARY!$G90)</f>
        <v>0</v>
      </c>
      <c r="AS84" s="17">
        <f>([32]SUMMARY!$G90)</f>
        <v>138946</v>
      </c>
      <c r="AT84" s="17">
        <f>([33]SUMMARY!$G90)</f>
        <v>9686</v>
      </c>
      <c r="AU84" s="17">
        <f>([34]SUMMARY!$G90)</f>
        <v>0</v>
      </c>
      <c r="AV84" s="17">
        <f>([35]SUMMARY!$G90)</f>
        <v>0</v>
      </c>
      <c r="AW84" s="17">
        <f>([36]SUMMARY!$G90)</f>
        <v>0</v>
      </c>
      <c r="AX84" s="17">
        <f>([37]SUMMARY!$G90)</f>
        <v>0</v>
      </c>
      <c r="AY84" s="17">
        <f>([38]SUMMARY!$G90)</f>
        <v>8000</v>
      </c>
      <c r="AZ84" s="17">
        <f>([39]SUMMARY!$G90)</f>
        <v>33445</v>
      </c>
      <c r="BA84" s="17">
        <f>([40]SUMMARY!$G90)</f>
        <v>5385</v>
      </c>
      <c r="BB84" s="17">
        <f>([41]SUMMARY!$F52)</f>
        <v>0</v>
      </c>
      <c r="BC84" s="17">
        <f>([42]SUMMARY!$G90)</f>
        <v>0</v>
      </c>
      <c r="BD84" s="17">
        <f>([43]SUMMARY!$G90)</f>
        <v>5000</v>
      </c>
      <c r="BE84" s="17">
        <f>([44]SUMMARY!$G90)</f>
        <v>0</v>
      </c>
      <c r="BF84" s="17">
        <f>([45]SUMMARY!$G90)</f>
        <v>0</v>
      </c>
      <c r="BG84" s="17">
        <f>([46]SUMMARY!$G90)</f>
        <v>2000</v>
      </c>
      <c r="BH84" s="17">
        <f>([47]SUMMARY!$F52)</f>
        <v>2880</v>
      </c>
      <c r="BI84" s="17">
        <f>([48]SUMMARY!$F52)</f>
        <v>0</v>
      </c>
      <c r="BJ84" s="17">
        <f>([49]SUMMARY!$F52)</f>
        <v>0</v>
      </c>
      <c r="BK84" s="17">
        <f>([50]SUMMARY!$G90)</f>
        <v>40782</v>
      </c>
      <c r="BL84" s="17">
        <f>([51]SUMMARY!$F52)</f>
        <v>0</v>
      </c>
      <c r="BM84" s="17">
        <f>([52]SUMMARY!$G90)</f>
        <v>1500</v>
      </c>
      <c r="BN84" s="17">
        <f>([53]SUMMARY!$G90)</f>
        <v>1500</v>
      </c>
      <c r="BO84" s="17">
        <f>([54]SUMMARY!$G90)</f>
        <v>11464</v>
      </c>
      <c r="BP84" s="17">
        <f>([55]SUMMARY!$G90)</f>
        <v>1000</v>
      </c>
      <c r="BQ84" s="17">
        <f>([56]SUMMARY!$G90)</f>
        <v>5000</v>
      </c>
      <c r="BR84" s="17">
        <f>([57]SUMMARY!$G90)</f>
        <v>0</v>
      </c>
      <c r="BS84" s="17">
        <f>([58]SUMMARY!$F52)</f>
        <v>0</v>
      </c>
      <c r="BT84" s="17">
        <f>([59]SUMMARY!$F52)</f>
        <v>0</v>
      </c>
      <c r="BU84" s="17">
        <f>([60]SUMMARY!$G90)</f>
        <v>0</v>
      </c>
      <c r="BV84" s="17">
        <f>([61]SUMMARY!$F52)</f>
        <v>0</v>
      </c>
      <c r="BW84" s="17">
        <f>([62]SUMMARY!$G90)</f>
        <v>44137</v>
      </c>
      <c r="BX84" s="17">
        <f>([63]SUMMARY!$G90)</f>
        <v>267940</v>
      </c>
      <c r="BY84" s="17">
        <f>([64]SUMMARY!$G90)</f>
        <v>246762</v>
      </c>
      <c r="BZ84" s="17">
        <f>([65]SUMMARY!$G90)</f>
        <v>151948</v>
      </c>
      <c r="CA84" s="17">
        <f>([66]SUMMARY!$G90)</f>
        <v>209007</v>
      </c>
      <c r="CB84" s="17">
        <f>([67]SUMMARY!$G90)</f>
        <v>14000</v>
      </c>
      <c r="CC84" s="17">
        <f>([68]SUMMARY!$G90)</f>
        <v>7386</v>
      </c>
      <c r="CD84" s="17">
        <f>([69]SUMMARY!$G90)</f>
        <v>0</v>
      </c>
      <c r="CE84" s="17">
        <f>([70]SUMMARY!$G90)</f>
        <v>5000</v>
      </c>
      <c r="CF84" s="17">
        <f>([71]SUMMARY!$G90)</f>
        <v>0</v>
      </c>
      <c r="CG84" s="17">
        <f>([72]SUMMARY!$G90)</f>
        <v>0</v>
      </c>
      <c r="CH84" s="17">
        <f>([73]SUMMARY!$G90)</f>
        <v>18000</v>
      </c>
      <c r="CI84" s="17">
        <f>([74]SUMMARY!$G90)</f>
        <v>7000</v>
      </c>
      <c r="CJ84" s="17">
        <f>([75]SUMMARY!$G90)</f>
        <v>4000</v>
      </c>
      <c r="CK84" s="17">
        <f>([76]SUMMARY!$G90)</f>
        <v>4000</v>
      </c>
      <c r="CL84" s="17">
        <f>([77]SUMMARY!$G90)</f>
        <v>4000</v>
      </c>
      <c r="CM84" s="17">
        <f>([78]SUMMARY!$G90)</f>
        <v>4200</v>
      </c>
      <c r="CN84" s="17">
        <f>([79]SUMMARY!$G90)</f>
        <v>0</v>
      </c>
      <c r="CO84" s="17">
        <f>([80]SUMMARY!$G90)</f>
        <v>4500</v>
      </c>
      <c r="CP84" s="17">
        <f>([81]SUMMARY!$G90)</f>
        <v>8000</v>
      </c>
      <c r="CQ84" s="17">
        <f>([82]SUMMARY!$G90)</f>
        <v>8451</v>
      </c>
      <c r="CR84" s="17">
        <f>([83]SUMMARY!$G90)</f>
        <v>1000</v>
      </c>
      <c r="CS84" s="17">
        <f>([84]SUMMARY!$G90)</f>
        <v>5000</v>
      </c>
      <c r="CT84" s="17">
        <f>([85]SUMMARY!$F52)</f>
        <v>2522</v>
      </c>
      <c r="CU84" s="17">
        <f>([86]SUMMARY!$G90)</f>
        <v>4751</v>
      </c>
      <c r="CV84" s="17">
        <f>([87]SUMMARY!$G90)</f>
        <v>10000</v>
      </c>
      <c r="CW84" s="17">
        <f>([88]SUMMARY!$G90)</f>
        <v>15000</v>
      </c>
      <c r="CX84" s="17">
        <f>([89]SUMMARY!$G90)</f>
        <v>14000</v>
      </c>
      <c r="CY84" s="17">
        <f>([90]SUMMARY!$G90)</f>
        <v>1000</v>
      </c>
      <c r="CZ84" s="17">
        <f>([91]SUMMARY!$G90)</f>
        <v>1000</v>
      </c>
      <c r="DA84" s="17">
        <f>([92]SUMMARY!$G90)</f>
        <v>3576</v>
      </c>
    </row>
    <row r="85" spans="1:105">
      <c r="A85" s="131">
        <v>1061800</v>
      </c>
      <c r="B85" s="131" t="s">
        <v>73</v>
      </c>
      <c r="C85" s="132">
        <v>1583537</v>
      </c>
      <c r="D85" s="21">
        <v>1230781</v>
      </c>
      <c r="E85" s="132">
        <f t="shared" si="72"/>
        <v>2195754</v>
      </c>
      <c r="F85" s="21">
        <f t="shared" si="84"/>
        <v>964973</v>
      </c>
      <c r="G85" s="21">
        <f t="shared" si="74"/>
        <v>2312128.9619999998</v>
      </c>
      <c r="H85" s="21">
        <f t="shared" si="75"/>
        <v>2439296.0549099999</v>
      </c>
      <c r="I85" s="21">
        <f t="shared" si="76"/>
        <v>33000</v>
      </c>
      <c r="J85" s="21">
        <f t="shared" si="77"/>
        <v>17000</v>
      </c>
      <c r="K85" s="21">
        <f t="shared" si="78"/>
        <v>33207</v>
      </c>
      <c r="L85" s="21">
        <f t="shared" si="79"/>
        <v>46437</v>
      </c>
      <c r="M85" s="21">
        <f t="shared" si="80"/>
        <v>1805923</v>
      </c>
      <c r="N85" s="21">
        <f t="shared" si="85"/>
        <v>3964</v>
      </c>
      <c r="O85" s="21">
        <f t="shared" si="82"/>
        <v>200500</v>
      </c>
      <c r="P85" s="21">
        <f t="shared" si="86"/>
        <v>55723</v>
      </c>
      <c r="Q85" s="17">
        <f>([4]SUMMARY!$G91)</f>
        <v>0</v>
      </c>
      <c r="R85" s="17">
        <f>([5]SUMMARY!$G91)</f>
        <v>8000</v>
      </c>
      <c r="S85" s="17">
        <f>([6]SUMMARY!$G91)</f>
        <v>0</v>
      </c>
      <c r="T85" s="17">
        <f>([7]SUMMARY!$G91)</f>
        <v>0</v>
      </c>
      <c r="U85" s="17">
        <f>([8]SUMMARY!$G91)</f>
        <v>0</v>
      </c>
      <c r="V85" s="17">
        <f>([9]SUMMARY!$G91)</f>
        <v>0</v>
      </c>
      <c r="W85" s="17">
        <f>([10]SUMMARY!$G91)</f>
        <v>0</v>
      </c>
      <c r="X85" s="17">
        <f>([11]SUMMARY!$G91)</f>
        <v>0</v>
      </c>
      <c r="Y85" s="17">
        <f>([12]SUMMARY!$G91)</f>
        <v>0</v>
      </c>
      <c r="Z85" s="17">
        <f>([13]SUMMARY!$G91)</f>
        <v>0</v>
      </c>
      <c r="AA85" s="17">
        <f>([14]SUMMARY!$G91)</f>
        <v>0</v>
      </c>
      <c r="AB85" s="17">
        <f>([15]SUMMARY!$G91)</f>
        <v>0</v>
      </c>
      <c r="AC85" s="17">
        <f>([16]SUMMARY!$G91)</f>
        <v>0</v>
      </c>
      <c r="AD85" s="17">
        <f>([17]SUMMARY!$G91)</f>
        <v>25000</v>
      </c>
      <c r="AE85" s="17">
        <f>([18]SUMMARY!$G91)</f>
        <v>2000</v>
      </c>
      <c r="AF85" s="17">
        <f>([19]SUMMARY!$G91)</f>
        <v>0</v>
      </c>
      <c r="AG85" s="17">
        <f>([20]SUMMARY!$G91)</f>
        <v>0</v>
      </c>
      <c r="AH85" s="17">
        <f>([21]SUMMARY!$G91)</f>
        <v>0</v>
      </c>
      <c r="AI85" s="17">
        <f>([22]SUMMARY!$G91)</f>
        <v>0</v>
      </c>
      <c r="AJ85" s="17">
        <f>([23]SUMMARY!$G91)</f>
        <v>15000</v>
      </c>
      <c r="AK85" s="17">
        <f>([24]SUMMARY!$G91)</f>
        <v>0</v>
      </c>
      <c r="AL85" s="17">
        <f>([25]SUMMARY!$G91)</f>
        <v>28212</v>
      </c>
      <c r="AM85" s="17">
        <f>([26]SUMMARY!$G91)</f>
        <v>4995</v>
      </c>
      <c r="AN85" s="17">
        <f>([27]SUMMARY!$G91)</f>
        <v>0</v>
      </c>
      <c r="AO85" s="17">
        <f>([28]SUMMARY!$G91)</f>
        <v>20000</v>
      </c>
      <c r="AP85" s="17">
        <f>([29]SUMMARY!$F53)</f>
        <v>0</v>
      </c>
      <c r="AQ85" s="17">
        <f>([30]SUMMARY!$G91)</f>
        <v>0</v>
      </c>
      <c r="AR85" s="17">
        <f>([31]SUMMARY!$G91)</f>
        <v>0</v>
      </c>
      <c r="AS85" s="17">
        <f>([32]SUMMARY!$G91)</f>
        <v>21570</v>
      </c>
      <c r="AT85" s="17">
        <f>([33]SUMMARY!$G91)</f>
        <v>0</v>
      </c>
      <c r="AU85" s="17">
        <f>([34]SUMMARY!$G91)</f>
        <v>0</v>
      </c>
      <c r="AV85" s="17">
        <f>([35]SUMMARY!$G91)</f>
        <v>0</v>
      </c>
      <c r="AW85" s="17">
        <f>([36]SUMMARY!$G91)</f>
        <v>0</v>
      </c>
      <c r="AX85" s="17">
        <f>([37]SUMMARY!$G91)</f>
        <v>0</v>
      </c>
      <c r="AY85" s="17">
        <f>([38]SUMMARY!$G91)</f>
        <v>0</v>
      </c>
      <c r="AZ85" s="17">
        <f>([39]SUMMARY!$G91)</f>
        <v>3867</v>
      </c>
      <c r="BA85" s="17">
        <f>([40]SUMMARY!$G91)</f>
        <v>0</v>
      </c>
      <c r="BB85" s="17">
        <f>([41]SUMMARY!$F53)</f>
        <v>0</v>
      </c>
      <c r="BC85" s="17">
        <f>([42]SUMMARY!$G91)</f>
        <v>0</v>
      </c>
      <c r="BD85" s="17">
        <f>([43]SUMMARY!$G91)</f>
        <v>0</v>
      </c>
      <c r="BE85" s="17">
        <f>([44]SUMMARY!$G91)</f>
        <v>0</v>
      </c>
      <c r="BF85" s="17">
        <f>([45]SUMMARY!$G91)</f>
        <v>0</v>
      </c>
      <c r="BG85" s="17">
        <f>([46]SUMMARY!$G91)</f>
        <v>1000</v>
      </c>
      <c r="BH85" s="17">
        <f>([47]SUMMARY!$F53)</f>
        <v>0</v>
      </c>
      <c r="BI85" s="17">
        <f>([48]SUMMARY!$F53)</f>
        <v>0</v>
      </c>
      <c r="BJ85" s="17">
        <f>([49]SUMMARY!$F53)</f>
        <v>0</v>
      </c>
      <c r="BK85" s="17">
        <f>([50]SUMMARY!$G91)</f>
        <v>0</v>
      </c>
      <c r="BL85" s="17">
        <f>([51]SUMMARY!$F53)</f>
        <v>0</v>
      </c>
      <c r="BM85" s="17">
        <f>([52]SUMMARY!$G91)</f>
        <v>4977</v>
      </c>
      <c r="BN85" s="17">
        <f>([53]SUMMARY!$G91)</f>
        <v>0</v>
      </c>
      <c r="BO85" s="17">
        <f>([54]SUMMARY!$G91)</f>
        <v>0</v>
      </c>
      <c r="BP85" s="17">
        <f>([55]SUMMARY!$G91)</f>
        <v>0</v>
      </c>
      <c r="BQ85" s="17">
        <f>([56]SUMMARY!$G91)</f>
        <v>0</v>
      </c>
      <c r="BR85" s="17">
        <f>([57]SUMMARY!$G91)</f>
        <v>0</v>
      </c>
      <c r="BS85" s="17">
        <f>([58]SUMMARY!$F53)</f>
        <v>0</v>
      </c>
      <c r="BT85" s="17">
        <f>([59]SUMMARY!$F53)</f>
        <v>0</v>
      </c>
      <c r="BU85" s="17">
        <f>([60]SUMMARY!$G91)</f>
        <v>5000</v>
      </c>
      <c r="BV85" s="17">
        <f>([61]SUMMARY!$F53)</f>
        <v>30000</v>
      </c>
      <c r="BW85" s="17">
        <f>([62]SUMMARY!$G91)</f>
        <v>75000</v>
      </c>
      <c r="BX85" s="17">
        <f>([63]SUMMARY!$G91)</f>
        <v>588232</v>
      </c>
      <c r="BY85" s="17">
        <f>([64]SUMMARY!$G91)</f>
        <v>505437</v>
      </c>
      <c r="BZ85" s="17">
        <f>([65]SUMMARY!$G91)</f>
        <v>342666</v>
      </c>
      <c r="CA85" s="17">
        <f>([66]SUMMARY!$G91)</f>
        <v>254611</v>
      </c>
      <c r="CB85" s="17">
        <f>([67]SUMMARY!$G91)</f>
        <v>0</v>
      </c>
      <c r="CC85" s="17">
        <f>([68]SUMMARY!$G91)</f>
        <v>3964</v>
      </c>
      <c r="CD85" s="17">
        <f>([69]SUMMARY!$G91)</f>
        <v>0</v>
      </c>
      <c r="CE85" s="17">
        <f>([70]SUMMARY!$G91)</f>
        <v>0</v>
      </c>
      <c r="CF85" s="17">
        <f>([71]SUMMARY!$G91)</f>
        <v>0</v>
      </c>
      <c r="CG85" s="17">
        <f>([72]SUMMARY!$G91)</f>
        <v>0</v>
      </c>
      <c r="CH85" s="17">
        <f>([73]SUMMARY!$G91)</f>
        <v>0</v>
      </c>
      <c r="CI85" s="17">
        <f>([74]SUMMARY!$G91)</f>
        <v>0</v>
      </c>
      <c r="CJ85" s="17">
        <f>([75]SUMMARY!$G91)</f>
        <v>0</v>
      </c>
      <c r="CK85" s="17">
        <f>([76]SUMMARY!$G91)</f>
        <v>0</v>
      </c>
      <c r="CL85" s="17">
        <f>([77]SUMMARY!$G91)</f>
        <v>20000</v>
      </c>
      <c r="CM85" s="17">
        <f>([78]SUMMARY!$G91)</f>
        <v>0</v>
      </c>
      <c r="CN85" s="17">
        <f>([79]SUMMARY!$G91)</f>
        <v>0</v>
      </c>
      <c r="CO85" s="17">
        <f>([80]SUMMARY!$G91)</f>
        <v>140000</v>
      </c>
      <c r="CP85" s="17">
        <f>([81]SUMMARY!$G91)</f>
        <v>30000</v>
      </c>
      <c r="CQ85" s="17">
        <f>([82]SUMMARY!$G91)</f>
        <v>10500</v>
      </c>
      <c r="CR85" s="17">
        <f>([83]SUMMARY!$G91)</f>
        <v>0</v>
      </c>
      <c r="CS85" s="17">
        <f>([84]SUMMARY!$G91)</f>
        <v>0</v>
      </c>
      <c r="CT85" s="17">
        <f>([85]SUMMARY!$F53)</f>
        <v>5000</v>
      </c>
      <c r="CU85" s="17">
        <f>([86]SUMMARY!$G91)</f>
        <v>0</v>
      </c>
      <c r="CV85" s="17">
        <f>([87]SUMMARY!$G91)</f>
        <v>0</v>
      </c>
      <c r="CW85" s="17">
        <f>([88]SUMMARY!$G91)</f>
        <v>81</v>
      </c>
      <c r="CX85" s="17">
        <f>([89]SUMMARY!$G91)</f>
        <v>36924</v>
      </c>
      <c r="CY85" s="17">
        <f>([90]SUMMARY!$G91)</f>
        <v>7000</v>
      </c>
      <c r="CZ85" s="17">
        <f>([91]SUMMARY!$G91)</f>
        <v>6718</v>
      </c>
      <c r="DA85" s="17">
        <f>([92]SUMMARY!$G91)</f>
        <v>0</v>
      </c>
    </row>
    <row r="86" spans="1:105">
      <c r="A86" s="131">
        <v>1061801</v>
      </c>
      <c r="B86" s="131" t="s">
        <v>74</v>
      </c>
      <c r="C86" s="132">
        <v>993117</v>
      </c>
      <c r="D86" s="21">
        <v>813055.46</v>
      </c>
      <c r="E86" s="132">
        <f t="shared" si="72"/>
        <v>723871</v>
      </c>
      <c r="F86" s="21">
        <f t="shared" si="84"/>
        <v>-89184.459999999963</v>
      </c>
      <c r="G86" s="21">
        <f t="shared" si="74"/>
        <v>762236.16299999994</v>
      </c>
      <c r="H86" s="21">
        <f t="shared" si="75"/>
        <v>804159.15196499997</v>
      </c>
      <c r="I86" s="21">
        <f t="shared" si="76"/>
        <v>62568</v>
      </c>
      <c r="J86" s="21">
        <f t="shared" si="77"/>
        <v>9930</v>
      </c>
      <c r="K86" s="21">
        <f t="shared" si="78"/>
        <v>12577</v>
      </c>
      <c r="L86" s="21">
        <f t="shared" si="79"/>
        <v>309994</v>
      </c>
      <c r="M86" s="21">
        <f t="shared" si="80"/>
        <v>93778</v>
      </c>
      <c r="N86" s="21">
        <f t="shared" si="85"/>
        <v>105723</v>
      </c>
      <c r="O86" s="21">
        <f t="shared" si="82"/>
        <v>6801</v>
      </c>
      <c r="P86" s="21">
        <f t="shared" si="86"/>
        <v>122500</v>
      </c>
      <c r="Q86" s="17">
        <f>([4]SUMMARY!$G92)</f>
        <v>24444</v>
      </c>
      <c r="R86" s="17">
        <f>([5]SUMMARY!$G92)</f>
        <v>19412</v>
      </c>
      <c r="S86" s="17">
        <f>([6]SUMMARY!$G92)</f>
        <v>0</v>
      </c>
      <c r="T86" s="17">
        <f>([7]SUMMARY!$G92)</f>
        <v>0</v>
      </c>
      <c r="U86" s="17">
        <f>([8]SUMMARY!$G92)</f>
        <v>1000</v>
      </c>
      <c r="V86" s="17">
        <f>([9]SUMMARY!$G92)</f>
        <v>1500</v>
      </c>
      <c r="W86" s="17">
        <f>([10]SUMMARY!$G92)</f>
        <v>2000</v>
      </c>
      <c r="X86" s="17">
        <f>([11]SUMMARY!$G92)</f>
        <v>2769</v>
      </c>
      <c r="Y86" s="17">
        <f>([12]SUMMARY!$G92)</f>
        <v>1000</v>
      </c>
      <c r="Z86" s="17">
        <f>([13]SUMMARY!$G92)</f>
        <v>1459</v>
      </c>
      <c r="AA86" s="17">
        <f>([14]SUMMARY!$G92)</f>
        <v>2000</v>
      </c>
      <c r="AB86" s="17">
        <f>([15]SUMMARY!$G92)</f>
        <v>0</v>
      </c>
      <c r="AC86" s="17">
        <f>([16]SUMMARY!$G92)</f>
        <v>6984</v>
      </c>
      <c r="AD86" s="17">
        <f>([17]SUMMARY!$G92)</f>
        <v>0</v>
      </c>
      <c r="AE86" s="17">
        <f>([18]SUMMARY!$G92)</f>
        <v>6000</v>
      </c>
      <c r="AF86" s="17">
        <f>([19]SUMMARY!$G92)</f>
        <v>3930</v>
      </c>
      <c r="AG86" s="17">
        <f>([20]SUMMARY!$G92)</f>
        <v>0</v>
      </c>
      <c r="AH86" s="17">
        <f>([21]SUMMARY!$G92)</f>
        <v>0</v>
      </c>
      <c r="AI86" s="17">
        <f>([22]SUMMARY!$G92)</f>
        <v>0</v>
      </c>
      <c r="AJ86" s="17">
        <f>([23]SUMMARY!$G92)</f>
        <v>0</v>
      </c>
      <c r="AK86" s="17">
        <f>([24]SUMMARY!$G92)</f>
        <v>0</v>
      </c>
      <c r="AL86" s="17">
        <f>([25]SUMMARY!$G92)</f>
        <v>6955</v>
      </c>
      <c r="AM86" s="17">
        <f>([26]SUMMARY!$G92)</f>
        <v>5622</v>
      </c>
      <c r="AN86" s="17">
        <f>([27]SUMMARY!$G92)</f>
        <v>2609</v>
      </c>
      <c r="AO86" s="17">
        <f>([28]SUMMARY!$G92)</f>
        <v>60000</v>
      </c>
      <c r="AP86" s="17">
        <f>([29]SUMMARY!$F54)</f>
        <v>0</v>
      </c>
      <c r="AQ86" s="17">
        <f>([30]SUMMARY!$G92)</f>
        <v>0</v>
      </c>
      <c r="AR86" s="17">
        <f>([31]SUMMARY!$G92)</f>
        <v>0</v>
      </c>
      <c r="AS86" s="17">
        <f>([32]SUMMARY!$G92)</f>
        <v>10000</v>
      </c>
      <c r="AT86" s="17">
        <f>([33]SUMMARY!$G92)</f>
        <v>0</v>
      </c>
      <c r="AU86" s="17">
        <f>([34]SUMMARY!$G92)</f>
        <v>0</v>
      </c>
      <c r="AV86" s="17">
        <f>([35]SUMMARY!$G92)</f>
        <v>151730</v>
      </c>
      <c r="AW86" s="17">
        <f>([36]SUMMARY!$G92)</f>
        <v>0</v>
      </c>
      <c r="AX86" s="17">
        <f>([37]SUMMARY!$G92)</f>
        <v>0</v>
      </c>
      <c r="AY86" s="17">
        <f>([38]SUMMARY!$G92)</f>
        <v>0</v>
      </c>
      <c r="AZ86" s="17">
        <f>([39]SUMMARY!$G92)</f>
        <v>19403</v>
      </c>
      <c r="BA86" s="17">
        <f>([40]SUMMARY!$G92)</f>
        <v>10000</v>
      </c>
      <c r="BB86" s="17">
        <f>([41]SUMMARY!$F54)</f>
        <v>0</v>
      </c>
      <c r="BC86" s="17">
        <f>([42]SUMMARY!$G92)</f>
        <v>0</v>
      </c>
      <c r="BD86" s="17">
        <f>([43]SUMMARY!$G92)</f>
        <v>8600</v>
      </c>
      <c r="BE86" s="17">
        <f>([44]SUMMARY!$G92)</f>
        <v>0</v>
      </c>
      <c r="BF86" s="17">
        <f>([45]SUMMARY!$G92)</f>
        <v>0</v>
      </c>
      <c r="BG86" s="17">
        <f>([46]SUMMARY!$G92)</f>
        <v>1500</v>
      </c>
      <c r="BH86" s="17">
        <f>([47]SUMMARY!$F54)</f>
        <v>1040</v>
      </c>
      <c r="BI86" s="17">
        <f>([48]SUMMARY!$F54)</f>
        <v>0</v>
      </c>
      <c r="BJ86" s="17">
        <f>([49]SUMMARY!$F54)</f>
        <v>0</v>
      </c>
      <c r="BK86" s="17">
        <f>([50]SUMMARY!$G92)</f>
        <v>45112</v>
      </c>
      <c r="BL86" s="17">
        <f>([51]SUMMARY!$F54)</f>
        <v>0</v>
      </c>
      <c r="BM86" s="17">
        <f>([52]SUMMARY!$G92)</f>
        <v>0</v>
      </c>
      <c r="BN86" s="17">
        <f>([53]SUMMARY!$G92)</f>
        <v>0</v>
      </c>
      <c r="BO86" s="17">
        <f>([54]SUMMARY!$G92)</f>
        <v>0</v>
      </c>
      <c r="BP86" s="17">
        <f>([55]SUMMARY!$G92)</f>
        <v>0</v>
      </c>
      <c r="BQ86" s="17">
        <f>([56]SUMMARY!$G92)</f>
        <v>5000</v>
      </c>
      <c r="BR86" s="17">
        <f>([57]SUMMARY!$G92)</f>
        <v>0</v>
      </c>
      <c r="BS86" s="17">
        <f>([58]SUMMARY!$F54)</f>
        <v>0</v>
      </c>
      <c r="BT86" s="17">
        <f>([59]SUMMARY!$F54)</f>
        <v>0</v>
      </c>
      <c r="BU86" s="17">
        <f>([60]SUMMARY!$G92)</f>
        <v>1000</v>
      </c>
      <c r="BV86" s="17">
        <f>([61]SUMMARY!$F54)</f>
        <v>1000</v>
      </c>
      <c r="BW86" s="17">
        <f>([62]SUMMARY!$G92)</f>
        <v>1000</v>
      </c>
      <c r="BX86" s="17">
        <f>([63]SUMMARY!$G92)</f>
        <v>24145</v>
      </c>
      <c r="BY86" s="17">
        <f>([64]SUMMARY!$G92)</f>
        <v>24196</v>
      </c>
      <c r="BZ86" s="17">
        <f>([65]SUMMARY!$G92)</f>
        <v>18861</v>
      </c>
      <c r="CA86" s="17">
        <f>([66]SUMMARY!$G92)</f>
        <v>18576</v>
      </c>
      <c r="CB86" s="17">
        <f>([67]SUMMARY!$G92)</f>
        <v>11676</v>
      </c>
      <c r="CC86" s="17">
        <f>([68]SUMMARY!$G92)</f>
        <v>12280</v>
      </c>
      <c r="CD86" s="17">
        <f>([69]SUMMARY!$G92)</f>
        <v>10000</v>
      </c>
      <c r="CE86" s="17">
        <f>([70]SUMMARY!$G92)</f>
        <v>21213</v>
      </c>
      <c r="CF86" s="17">
        <f>([71]SUMMARY!$G92)</f>
        <v>10255</v>
      </c>
      <c r="CG86" s="17">
        <f>([72]SUMMARY!$G92)</f>
        <v>35299</v>
      </c>
      <c r="CH86" s="17">
        <f>([73]SUMMARY!$G92)</f>
        <v>5000</v>
      </c>
      <c r="CI86" s="17">
        <f>([74]SUMMARY!$G92)</f>
        <v>6801</v>
      </c>
      <c r="CJ86" s="17">
        <f>([75]SUMMARY!$G92)</f>
        <v>0</v>
      </c>
      <c r="CK86" s="17">
        <f>([76]SUMMARY!$G92)</f>
        <v>0</v>
      </c>
      <c r="CL86" s="17">
        <f>([77]SUMMARY!$G92)</f>
        <v>0</v>
      </c>
      <c r="CM86" s="17">
        <f>([78]SUMMARY!$G92)</f>
        <v>0</v>
      </c>
      <c r="CN86" s="17">
        <f>([79]SUMMARY!$G92)</f>
        <v>0</v>
      </c>
      <c r="CO86" s="17">
        <f>([80]SUMMARY!$G92)</f>
        <v>0</v>
      </c>
      <c r="CP86" s="17">
        <f>([81]SUMMARY!$G92)</f>
        <v>0</v>
      </c>
      <c r="CQ86" s="17">
        <f>([82]SUMMARY!$G92)</f>
        <v>0</v>
      </c>
      <c r="CR86" s="17">
        <f>([83]SUMMARY!$G92)</f>
        <v>0</v>
      </c>
      <c r="CS86" s="17">
        <f>([84]SUMMARY!$G92)</f>
        <v>12000</v>
      </c>
      <c r="CT86" s="17">
        <f>([85]SUMMARY!$F54)</f>
        <v>600</v>
      </c>
      <c r="CU86" s="17">
        <f>([86]SUMMARY!$G92)</f>
        <v>703</v>
      </c>
      <c r="CV86" s="17">
        <f>([87]SUMMARY!$G92)</f>
        <v>20000</v>
      </c>
      <c r="CW86" s="17">
        <f>([88]SUMMARY!$G92)</f>
        <v>27142</v>
      </c>
      <c r="CX86" s="17">
        <f>([89]SUMMARY!$G92)</f>
        <v>40000</v>
      </c>
      <c r="CY86" s="17">
        <f>([90]SUMMARY!$G92)</f>
        <v>19055</v>
      </c>
      <c r="CZ86" s="17">
        <f>([91]SUMMARY!$G92)</f>
        <v>0</v>
      </c>
      <c r="DA86" s="17">
        <f>([92]SUMMARY!$G92)</f>
        <v>3000</v>
      </c>
    </row>
    <row r="87" spans="1:105">
      <c r="A87" s="131">
        <v>1061802</v>
      </c>
      <c r="B87" s="131" t="s">
        <v>75</v>
      </c>
      <c r="C87" s="132">
        <v>334417</v>
      </c>
      <c r="D87" s="21">
        <v>0</v>
      </c>
      <c r="E87" s="132">
        <f t="shared" si="72"/>
        <v>0</v>
      </c>
      <c r="F87" s="21">
        <f t="shared" si="84"/>
        <v>0</v>
      </c>
      <c r="G87" s="21">
        <f t="shared" si="74"/>
        <v>0</v>
      </c>
      <c r="H87" s="21">
        <f t="shared" si="75"/>
        <v>0</v>
      </c>
      <c r="I87" s="21">
        <f t="shared" si="76"/>
        <v>0</v>
      </c>
      <c r="J87" s="21">
        <f t="shared" si="77"/>
        <v>0</v>
      </c>
      <c r="K87" s="21">
        <f t="shared" si="78"/>
        <v>0</v>
      </c>
      <c r="L87" s="21">
        <f t="shared" si="79"/>
        <v>0</v>
      </c>
      <c r="M87" s="21">
        <f t="shared" si="80"/>
        <v>0</v>
      </c>
      <c r="N87" s="21">
        <f t="shared" si="85"/>
        <v>0</v>
      </c>
      <c r="O87" s="21">
        <f t="shared" si="82"/>
        <v>0</v>
      </c>
      <c r="P87" s="21">
        <f t="shared" si="86"/>
        <v>0</v>
      </c>
      <c r="Q87" s="17">
        <f>([4]SUMMARY!$G93)</f>
        <v>0</v>
      </c>
      <c r="R87" s="17">
        <f>([5]SUMMARY!$G93)</f>
        <v>0</v>
      </c>
      <c r="S87" s="17">
        <f>([6]SUMMARY!$G93)</f>
        <v>0</v>
      </c>
      <c r="T87" s="17">
        <f>([7]SUMMARY!$G93)</f>
        <v>0</v>
      </c>
      <c r="U87" s="17">
        <f>([8]SUMMARY!$G93)</f>
        <v>0</v>
      </c>
      <c r="V87" s="17">
        <f>([9]SUMMARY!$G93)</f>
        <v>0</v>
      </c>
      <c r="W87" s="17">
        <f>([10]SUMMARY!$G93)</f>
        <v>0</v>
      </c>
      <c r="X87" s="17">
        <f>([11]SUMMARY!$G93)</f>
        <v>0</v>
      </c>
      <c r="Y87" s="17">
        <f>([12]SUMMARY!$G93)</f>
        <v>0</v>
      </c>
      <c r="Z87" s="17">
        <f>([13]SUMMARY!$G93)</f>
        <v>0</v>
      </c>
      <c r="AA87" s="17">
        <f>([14]SUMMARY!$G93)</f>
        <v>0</v>
      </c>
      <c r="AB87" s="17">
        <f>([15]SUMMARY!$G93)</f>
        <v>0</v>
      </c>
      <c r="AC87" s="17">
        <f>([16]SUMMARY!$G93)</f>
        <v>0</v>
      </c>
      <c r="AD87" s="17">
        <f>([17]SUMMARY!$G93)</f>
        <v>0</v>
      </c>
      <c r="AE87" s="17">
        <f>([18]SUMMARY!$G93)</f>
        <v>0</v>
      </c>
      <c r="AF87" s="17">
        <f>([19]SUMMARY!$G93)</f>
        <v>0</v>
      </c>
      <c r="AG87" s="17">
        <f>([20]SUMMARY!$G93)</f>
        <v>0</v>
      </c>
      <c r="AH87" s="17">
        <f>([21]SUMMARY!$G93)</f>
        <v>0</v>
      </c>
      <c r="AI87" s="17">
        <f>([22]SUMMARY!$G93)</f>
        <v>0</v>
      </c>
      <c r="AJ87" s="17">
        <f>([23]SUMMARY!$G93)</f>
        <v>0</v>
      </c>
      <c r="AK87" s="17">
        <f>([24]SUMMARY!$G93)</f>
        <v>0</v>
      </c>
      <c r="AL87" s="17">
        <f>([25]SUMMARY!$G93)</f>
        <v>0</v>
      </c>
      <c r="AM87" s="17">
        <f>([26]SUMMARY!$G93)</f>
        <v>0</v>
      </c>
      <c r="AN87" s="17">
        <f>([27]SUMMARY!$G93)</f>
        <v>0</v>
      </c>
      <c r="AO87" s="17">
        <f>([28]SUMMARY!$G93)</f>
        <v>0</v>
      </c>
      <c r="AP87" s="17">
        <f>([29]SUMMARY!$F55)</f>
        <v>0</v>
      </c>
      <c r="AQ87" s="17">
        <f>([30]SUMMARY!$G93)</f>
        <v>0</v>
      </c>
      <c r="AR87" s="17">
        <f>([31]SUMMARY!$G93)</f>
        <v>0</v>
      </c>
      <c r="AS87" s="17">
        <f>([32]SUMMARY!$G93)</f>
        <v>0</v>
      </c>
      <c r="AT87" s="17">
        <f>([33]SUMMARY!$G93)</f>
        <v>0</v>
      </c>
      <c r="AU87" s="17">
        <f>([34]SUMMARY!$G93)</f>
        <v>0</v>
      </c>
      <c r="AV87" s="17">
        <f>([35]SUMMARY!$G93)</f>
        <v>0</v>
      </c>
      <c r="AW87" s="17">
        <f>([36]SUMMARY!$G93)</f>
        <v>0</v>
      </c>
      <c r="AX87" s="17">
        <f>([37]SUMMARY!$G93)</f>
        <v>0</v>
      </c>
      <c r="AY87" s="17">
        <f>([38]SUMMARY!$G93)</f>
        <v>0</v>
      </c>
      <c r="AZ87" s="17">
        <f>([39]SUMMARY!$G93)</f>
        <v>0</v>
      </c>
      <c r="BA87" s="17">
        <f>([40]SUMMARY!$G93)</f>
        <v>0</v>
      </c>
      <c r="BB87" s="17">
        <f>([41]SUMMARY!$F55)</f>
        <v>0</v>
      </c>
      <c r="BC87" s="17">
        <f>([42]SUMMARY!$G93)</f>
        <v>0</v>
      </c>
      <c r="BD87" s="17">
        <f>([43]SUMMARY!$G93)</f>
        <v>0</v>
      </c>
      <c r="BE87" s="17">
        <f>([44]SUMMARY!$G93)</f>
        <v>0</v>
      </c>
      <c r="BF87" s="17">
        <f>([45]SUMMARY!$G93)</f>
        <v>0</v>
      </c>
      <c r="BG87" s="17">
        <f>([46]SUMMARY!$G93)</f>
        <v>0</v>
      </c>
      <c r="BH87" s="17">
        <f>([47]SUMMARY!$F55)</f>
        <v>0</v>
      </c>
      <c r="BI87" s="17">
        <f>([48]SUMMARY!$F55)</f>
        <v>0</v>
      </c>
      <c r="BJ87" s="17">
        <f>([49]SUMMARY!$F55)</f>
        <v>0</v>
      </c>
      <c r="BK87" s="17">
        <f>([50]SUMMARY!$G93)</f>
        <v>0</v>
      </c>
      <c r="BL87" s="17">
        <f>([51]SUMMARY!$F55)</f>
        <v>0</v>
      </c>
      <c r="BM87" s="17">
        <f>([52]SUMMARY!$G93)</f>
        <v>0</v>
      </c>
      <c r="BN87" s="17">
        <f>([53]SUMMARY!$G93)</f>
        <v>0</v>
      </c>
      <c r="BO87" s="17">
        <f>([54]SUMMARY!$G93)</f>
        <v>0</v>
      </c>
      <c r="BP87" s="17">
        <f>([55]SUMMARY!$G93)</f>
        <v>0</v>
      </c>
      <c r="BQ87" s="17">
        <f>([56]SUMMARY!$G93)</f>
        <v>0</v>
      </c>
      <c r="BR87" s="17">
        <f>([57]SUMMARY!$G93)</f>
        <v>0</v>
      </c>
      <c r="BS87" s="17">
        <f>([58]SUMMARY!$F55)</f>
        <v>0</v>
      </c>
      <c r="BT87" s="17">
        <f>([59]SUMMARY!$F55)</f>
        <v>0</v>
      </c>
      <c r="BU87" s="17">
        <f>([60]SUMMARY!$G93)</f>
        <v>0</v>
      </c>
      <c r="BV87" s="17">
        <f>([61]SUMMARY!$F55)</f>
        <v>0</v>
      </c>
      <c r="BW87" s="17">
        <f>([62]SUMMARY!$G93)</f>
        <v>0</v>
      </c>
      <c r="BX87" s="17">
        <f>([63]SUMMARY!$G93)</f>
        <v>0</v>
      </c>
      <c r="BY87" s="17">
        <f>([64]SUMMARY!$G93)</f>
        <v>0</v>
      </c>
      <c r="BZ87" s="17">
        <f>([65]SUMMARY!$G93)</f>
        <v>0</v>
      </c>
      <c r="CA87" s="17">
        <f>([66]SUMMARY!$G93)</f>
        <v>0</v>
      </c>
      <c r="CB87" s="17">
        <f>([67]SUMMARY!$G93)</f>
        <v>0</v>
      </c>
      <c r="CC87" s="17">
        <f>([68]SUMMARY!$G93)</f>
        <v>0</v>
      </c>
      <c r="CD87" s="17">
        <f>([69]SUMMARY!$G93)</f>
        <v>0</v>
      </c>
      <c r="CE87" s="17">
        <f>([70]SUMMARY!$G93)</f>
        <v>0</v>
      </c>
      <c r="CF87" s="17">
        <f>([71]SUMMARY!$G93)</f>
        <v>0</v>
      </c>
      <c r="CG87" s="17">
        <f>([72]SUMMARY!$G93)</f>
        <v>0</v>
      </c>
      <c r="CH87" s="17">
        <f>([73]SUMMARY!$G93)</f>
        <v>0</v>
      </c>
      <c r="CI87" s="17">
        <f>([74]SUMMARY!$G93)</f>
        <v>0</v>
      </c>
      <c r="CJ87" s="17">
        <f>([75]SUMMARY!$G93)</f>
        <v>0</v>
      </c>
      <c r="CK87" s="17">
        <f>([76]SUMMARY!$G93)</f>
        <v>0</v>
      </c>
      <c r="CL87" s="17">
        <f>([77]SUMMARY!$G93)</f>
        <v>0</v>
      </c>
      <c r="CM87" s="17">
        <f>([78]SUMMARY!$G93)</f>
        <v>0</v>
      </c>
      <c r="CN87" s="17">
        <f>([79]SUMMARY!$G93)</f>
        <v>0</v>
      </c>
      <c r="CO87" s="17">
        <f>([80]SUMMARY!$G93)</f>
        <v>0</v>
      </c>
      <c r="CP87" s="17">
        <f>([81]SUMMARY!$G93)</f>
        <v>0</v>
      </c>
      <c r="CQ87" s="17">
        <f>([82]SUMMARY!$G93)</f>
        <v>0</v>
      </c>
      <c r="CR87" s="17">
        <f>([83]SUMMARY!$G93)</f>
        <v>0</v>
      </c>
      <c r="CS87" s="17">
        <f>([84]SUMMARY!$G93)</f>
        <v>0</v>
      </c>
      <c r="CT87" s="17">
        <f>([85]SUMMARY!$F55)</f>
        <v>0</v>
      </c>
      <c r="CU87" s="17">
        <f>([86]SUMMARY!$G93)</f>
        <v>0</v>
      </c>
      <c r="CV87" s="17">
        <f>([87]SUMMARY!$G93)</f>
        <v>0</v>
      </c>
      <c r="CW87" s="17">
        <f>([88]SUMMARY!$G93)</f>
        <v>0</v>
      </c>
      <c r="CX87" s="17">
        <f>([89]SUMMARY!$G93)</f>
        <v>0</v>
      </c>
      <c r="CY87" s="17">
        <f>([90]SUMMARY!$G93)</f>
        <v>0</v>
      </c>
      <c r="CZ87" s="17">
        <f>([91]SUMMARY!$G93)</f>
        <v>0</v>
      </c>
      <c r="DA87" s="17">
        <f>([92]SUMMARY!$G93)</f>
        <v>0</v>
      </c>
    </row>
    <row r="88" spans="1:105">
      <c r="A88" s="131">
        <v>1061805</v>
      </c>
      <c r="B88" s="131" t="s">
        <v>76</v>
      </c>
      <c r="C88" s="132">
        <v>0</v>
      </c>
      <c r="D88" s="21">
        <v>0</v>
      </c>
      <c r="E88" s="132">
        <f t="shared" si="72"/>
        <v>0</v>
      </c>
      <c r="F88" s="21">
        <f t="shared" si="84"/>
        <v>0</v>
      </c>
      <c r="G88" s="21">
        <f t="shared" si="74"/>
        <v>0</v>
      </c>
      <c r="H88" s="21">
        <f t="shared" si="75"/>
        <v>0</v>
      </c>
      <c r="I88" s="21">
        <f t="shared" si="76"/>
        <v>0</v>
      </c>
      <c r="J88" s="21">
        <f t="shared" si="77"/>
        <v>0</v>
      </c>
      <c r="K88" s="21">
        <f t="shared" si="78"/>
        <v>0</v>
      </c>
      <c r="L88" s="21">
        <f t="shared" si="79"/>
        <v>0</v>
      </c>
      <c r="M88" s="21">
        <f t="shared" si="80"/>
        <v>0</v>
      </c>
      <c r="N88" s="21">
        <f t="shared" si="85"/>
        <v>0</v>
      </c>
      <c r="O88" s="21">
        <f t="shared" si="82"/>
        <v>0</v>
      </c>
      <c r="P88" s="21">
        <f t="shared" si="86"/>
        <v>0</v>
      </c>
      <c r="Q88" s="17">
        <f>([4]SUMMARY!$G94)</f>
        <v>0</v>
      </c>
      <c r="R88" s="17">
        <f>([5]SUMMARY!$G94)</f>
        <v>0</v>
      </c>
      <c r="S88" s="17">
        <f>([6]SUMMARY!$G94)</f>
        <v>0</v>
      </c>
      <c r="T88" s="17">
        <f>([7]SUMMARY!$G94)</f>
        <v>0</v>
      </c>
      <c r="U88" s="17">
        <f>([8]SUMMARY!$G94)</f>
        <v>0</v>
      </c>
      <c r="V88" s="17">
        <f>([9]SUMMARY!$G94)</f>
        <v>0</v>
      </c>
      <c r="W88" s="17">
        <f>([10]SUMMARY!$G94)</f>
        <v>0</v>
      </c>
      <c r="X88" s="17">
        <f>([11]SUMMARY!$G94)</f>
        <v>0</v>
      </c>
      <c r="Y88" s="17">
        <f>([12]SUMMARY!$G94)</f>
        <v>0</v>
      </c>
      <c r="Z88" s="17">
        <f>([13]SUMMARY!$G94)</f>
        <v>0</v>
      </c>
      <c r="AA88" s="17">
        <f>([14]SUMMARY!$G94)</f>
        <v>0</v>
      </c>
      <c r="AB88" s="17">
        <f>([15]SUMMARY!$G94)</f>
        <v>0</v>
      </c>
      <c r="AC88" s="17">
        <f>([16]SUMMARY!$G94)</f>
        <v>0</v>
      </c>
      <c r="AD88" s="17">
        <f>([17]SUMMARY!$G94)</f>
        <v>0</v>
      </c>
      <c r="AE88" s="17">
        <f>([18]SUMMARY!$G94)</f>
        <v>0</v>
      </c>
      <c r="AF88" s="17">
        <f>([19]SUMMARY!$G94)</f>
        <v>0</v>
      </c>
      <c r="AG88" s="17">
        <f>([20]SUMMARY!$G94)</f>
        <v>0</v>
      </c>
      <c r="AH88" s="17">
        <f>([21]SUMMARY!$G94)</f>
        <v>0</v>
      </c>
      <c r="AI88" s="17">
        <f>([22]SUMMARY!$G94)</f>
        <v>0</v>
      </c>
      <c r="AJ88" s="17">
        <f>([23]SUMMARY!$G94)</f>
        <v>0</v>
      </c>
      <c r="AK88" s="17">
        <f>([24]SUMMARY!$G94)</f>
        <v>0</v>
      </c>
      <c r="AL88" s="17">
        <f>([25]SUMMARY!$G94)</f>
        <v>0</v>
      </c>
      <c r="AM88" s="17">
        <f>([26]SUMMARY!$G94)</f>
        <v>0</v>
      </c>
      <c r="AN88" s="17">
        <f>([27]SUMMARY!$G94)</f>
        <v>0</v>
      </c>
      <c r="AO88" s="17">
        <f>([28]SUMMARY!$G94)</f>
        <v>0</v>
      </c>
      <c r="AP88" s="17">
        <f>([29]SUMMARY!$F56)</f>
        <v>0</v>
      </c>
      <c r="AQ88" s="17">
        <f>([30]SUMMARY!$G94)</f>
        <v>0</v>
      </c>
      <c r="AR88" s="17">
        <f>([31]SUMMARY!$G94)</f>
        <v>0</v>
      </c>
      <c r="AS88" s="17">
        <f>([32]SUMMARY!$G94)</f>
        <v>0</v>
      </c>
      <c r="AT88" s="17">
        <f>([33]SUMMARY!$G94)</f>
        <v>0</v>
      </c>
      <c r="AU88" s="17">
        <f>([34]SUMMARY!$G94)</f>
        <v>0</v>
      </c>
      <c r="AV88" s="17">
        <f>([35]SUMMARY!$G94)</f>
        <v>0</v>
      </c>
      <c r="AW88" s="17">
        <f>([36]SUMMARY!$G94)</f>
        <v>0</v>
      </c>
      <c r="AX88" s="17">
        <f>([37]SUMMARY!$G94)</f>
        <v>0</v>
      </c>
      <c r="AY88" s="17">
        <f>([38]SUMMARY!$G94)</f>
        <v>0</v>
      </c>
      <c r="AZ88" s="17">
        <f>([39]SUMMARY!$G94)</f>
        <v>0</v>
      </c>
      <c r="BA88" s="17">
        <f>([40]SUMMARY!$G94)</f>
        <v>0</v>
      </c>
      <c r="BB88" s="17">
        <f>([41]SUMMARY!$F56)</f>
        <v>0</v>
      </c>
      <c r="BC88" s="17">
        <f>([42]SUMMARY!$G94)</f>
        <v>0</v>
      </c>
      <c r="BD88" s="17">
        <f>([43]SUMMARY!$G94)</f>
        <v>0</v>
      </c>
      <c r="BE88" s="17">
        <f>([44]SUMMARY!$G94)</f>
        <v>0</v>
      </c>
      <c r="BF88" s="17">
        <f>([45]SUMMARY!$G94)</f>
        <v>0</v>
      </c>
      <c r="BG88" s="17">
        <f>([46]SUMMARY!$G94)</f>
        <v>0</v>
      </c>
      <c r="BH88" s="17">
        <f>([47]SUMMARY!$F56)</f>
        <v>0</v>
      </c>
      <c r="BI88" s="17">
        <f>([48]SUMMARY!$F56)</f>
        <v>0</v>
      </c>
      <c r="BJ88" s="17">
        <f>([49]SUMMARY!$F56)</f>
        <v>0</v>
      </c>
      <c r="BK88" s="17">
        <f>([50]SUMMARY!$G94)</f>
        <v>0</v>
      </c>
      <c r="BL88" s="17">
        <f>([51]SUMMARY!$F56)</f>
        <v>0</v>
      </c>
      <c r="BM88" s="17">
        <f>([52]SUMMARY!$G94)</f>
        <v>0</v>
      </c>
      <c r="BN88" s="17">
        <f>([53]SUMMARY!$G94)</f>
        <v>0</v>
      </c>
      <c r="BO88" s="17">
        <f>([54]SUMMARY!$G94)</f>
        <v>0</v>
      </c>
      <c r="BP88" s="17">
        <f>([55]SUMMARY!$G94)</f>
        <v>0</v>
      </c>
      <c r="BQ88" s="17">
        <f>([56]SUMMARY!$G94)</f>
        <v>0</v>
      </c>
      <c r="BR88" s="17">
        <f>([57]SUMMARY!$G94)</f>
        <v>0</v>
      </c>
      <c r="BS88" s="17">
        <f>([58]SUMMARY!$F56)</f>
        <v>0</v>
      </c>
      <c r="BT88" s="17">
        <f>([59]SUMMARY!$F56)</f>
        <v>0</v>
      </c>
      <c r="BU88" s="17">
        <f>([60]SUMMARY!$G94)</f>
        <v>0</v>
      </c>
      <c r="BV88" s="17">
        <f>([61]SUMMARY!$F56)</f>
        <v>0</v>
      </c>
      <c r="BW88" s="17">
        <f>([62]SUMMARY!$G94)</f>
        <v>0</v>
      </c>
      <c r="BX88" s="17">
        <f>([63]SUMMARY!$G94)</f>
        <v>0</v>
      </c>
      <c r="BY88" s="17">
        <f>([64]SUMMARY!$G94)</f>
        <v>0</v>
      </c>
      <c r="BZ88" s="17">
        <f>([65]SUMMARY!$G94)</f>
        <v>0</v>
      </c>
      <c r="CA88" s="17">
        <f>([66]SUMMARY!$G94)</f>
        <v>0</v>
      </c>
      <c r="CB88" s="17">
        <f>([67]SUMMARY!$G94)</f>
        <v>0</v>
      </c>
      <c r="CC88" s="17">
        <f>([68]SUMMARY!$G94)</f>
        <v>0</v>
      </c>
      <c r="CD88" s="17">
        <f>([69]SUMMARY!$G94)</f>
        <v>0</v>
      </c>
      <c r="CE88" s="17">
        <f>([70]SUMMARY!$G94)</f>
        <v>0</v>
      </c>
      <c r="CF88" s="17">
        <f>([71]SUMMARY!$G94)</f>
        <v>0</v>
      </c>
      <c r="CG88" s="17">
        <f>([72]SUMMARY!$G94)</f>
        <v>0</v>
      </c>
      <c r="CH88" s="17">
        <f>([73]SUMMARY!$G94)</f>
        <v>0</v>
      </c>
      <c r="CI88" s="17">
        <f>([74]SUMMARY!$G94)</f>
        <v>0</v>
      </c>
      <c r="CJ88" s="17">
        <f>([75]SUMMARY!$G94)</f>
        <v>0</v>
      </c>
      <c r="CK88" s="17">
        <f>([76]SUMMARY!$G94)</f>
        <v>0</v>
      </c>
      <c r="CL88" s="17">
        <f>([77]SUMMARY!$G94)</f>
        <v>0</v>
      </c>
      <c r="CM88" s="17">
        <f>([78]SUMMARY!$G94)</f>
        <v>0</v>
      </c>
      <c r="CN88" s="17">
        <f>([79]SUMMARY!$G94)</f>
        <v>0</v>
      </c>
      <c r="CO88" s="17">
        <f>([80]SUMMARY!$G94)</f>
        <v>0</v>
      </c>
      <c r="CP88" s="17">
        <f>([81]SUMMARY!$G94)</f>
        <v>0</v>
      </c>
      <c r="CQ88" s="17">
        <f>([82]SUMMARY!$G94)</f>
        <v>0</v>
      </c>
      <c r="CR88" s="17">
        <f>([83]SUMMARY!$G94)</f>
        <v>0</v>
      </c>
      <c r="CS88" s="17">
        <f>([84]SUMMARY!$G94)</f>
        <v>0</v>
      </c>
      <c r="CT88" s="17">
        <f>([85]SUMMARY!$F56)</f>
        <v>0</v>
      </c>
      <c r="CU88" s="17">
        <f>([86]SUMMARY!$G94)</f>
        <v>0</v>
      </c>
      <c r="CV88" s="17">
        <f>([87]SUMMARY!$G94)</f>
        <v>0</v>
      </c>
      <c r="CW88" s="17">
        <f>([88]SUMMARY!$G94)</f>
        <v>0</v>
      </c>
      <c r="CX88" s="17">
        <f>([89]SUMMARY!$G94)</f>
        <v>0</v>
      </c>
      <c r="CY88" s="17">
        <f>([90]SUMMARY!$G94)</f>
        <v>0</v>
      </c>
      <c r="CZ88" s="17">
        <f>([91]SUMMARY!$G94)</f>
        <v>0</v>
      </c>
      <c r="DA88" s="17">
        <f>([92]SUMMARY!$G94)</f>
        <v>0</v>
      </c>
    </row>
    <row r="89" spans="1:105">
      <c r="A89" s="131">
        <v>1061806</v>
      </c>
      <c r="B89" s="131" t="s">
        <v>77</v>
      </c>
      <c r="C89" s="132">
        <v>2935983</v>
      </c>
      <c r="D89" s="21">
        <v>1619425</v>
      </c>
      <c r="E89" s="132">
        <f t="shared" si="72"/>
        <v>1969887</v>
      </c>
      <c r="F89" s="21">
        <f t="shared" si="84"/>
        <v>350462</v>
      </c>
      <c r="G89" s="21">
        <f t="shared" si="74"/>
        <v>2074291.0109999999</v>
      </c>
      <c r="H89" s="21">
        <f t="shared" si="75"/>
        <v>2188377.016605</v>
      </c>
      <c r="I89" s="21">
        <f t="shared" si="76"/>
        <v>797621</v>
      </c>
      <c r="J89" s="21">
        <f t="shared" si="77"/>
        <v>49376</v>
      </c>
      <c r="K89" s="21">
        <f t="shared" si="78"/>
        <v>114748</v>
      </c>
      <c r="L89" s="21">
        <f t="shared" si="79"/>
        <v>224887</v>
      </c>
      <c r="M89" s="21">
        <f t="shared" si="80"/>
        <v>215107</v>
      </c>
      <c r="N89" s="21">
        <f t="shared" si="85"/>
        <v>268147</v>
      </c>
      <c r="O89" s="21">
        <f t="shared" si="82"/>
        <v>199098</v>
      </c>
      <c r="P89" s="21">
        <f t="shared" si="86"/>
        <v>100903</v>
      </c>
      <c r="Q89" s="17">
        <f>([4]SUMMARY!$G95)</f>
        <v>495310</v>
      </c>
      <c r="R89" s="17">
        <f>([5]SUMMARY!$G95)</f>
        <v>101554</v>
      </c>
      <c r="S89" s="17">
        <f>([6]SUMMARY!$G95)</f>
        <v>0</v>
      </c>
      <c r="T89" s="17">
        <f>([7]SUMMARY!$G95)</f>
        <v>14815</v>
      </c>
      <c r="U89" s="17">
        <f>([8]SUMMARY!$G95)</f>
        <v>16000</v>
      </c>
      <c r="V89" s="17">
        <f>([9]SUMMARY!$G95)</f>
        <v>15886</v>
      </c>
      <c r="W89" s="17">
        <f>([10]SUMMARY!$G95)</f>
        <v>14216</v>
      </c>
      <c r="X89" s="17">
        <f>([11]SUMMARY!$G95)</f>
        <v>20983</v>
      </c>
      <c r="Y89" s="17">
        <f>([12]SUMMARY!$G95)</f>
        <v>14073</v>
      </c>
      <c r="Z89" s="17">
        <f>([13]SUMMARY!$G95)</f>
        <v>15792</v>
      </c>
      <c r="AA89" s="17">
        <f>([14]SUMMARY!$G95)</f>
        <v>16000</v>
      </c>
      <c r="AB89" s="17">
        <f>([15]SUMMARY!$G95)</f>
        <v>6670</v>
      </c>
      <c r="AC89" s="17">
        <f>([16]SUMMARY!$G95)</f>
        <v>66322</v>
      </c>
      <c r="AD89" s="17">
        <f>([17]SUMMARY!$G95)</f>
        <v>0</v>
      </c>
      <c r="AE89" s="17">
        <f>([18]SUMMARY!$G95)</f>
        <v>12052</v>
      </c>
      <c r="AF89" s="17">
        <f>([19]SUMMARY!$G95)</f>
        <v>14833</v>
      </c>
      <c r="AG89" s="17">
        <f>([20]SUMMARY!$G95)</f>
        <v>7176</v>
      </c>
      <c r="AH89" s="17">
        <f>([21]SUMMARY!$G95)</f>
        <v>5000</v>
      </c>
      <c r="AI89" s="17">
        <f>([22]SUMMARY!$G95)</f>
        <v>0</v>
      </c>
      <c r="AJ89" s="17">
        <f>([23]SUMMARY!$G95)</f>
        <v>10315</v>
      </c>
      <c r="AK89" s="17">
        <f>([24]SUMMARY!$G95)</f>
        <v>45195</v>
      </c>
      <c r="AL89" s="17">
        <f>([25]SUMMARY!$G95)</f>
        <v>43241</v>
      </c>
      <c r="AM89" s="17">
        <f>([26]SUMMARY!$G95)</f>
        <v>26312</v>
      </c>
      <c r="AN89" s="17">
        <f>([27]SUMMARY!$G95)</f>
        <v>22476</v>
      </c>
      <c r="AO89" s="17">
        <f>([28]SUMMARY!$G95)</f>
        <v>50000</v>
      </c>
      <c r="AP89" s="17">
        <f>([29]SUMMARY!$F57)</f>
        <v>0</v>
      </c>
      <c r="AQ89" s="17">
        <f>([30]SUMMARY!$G95)</f>
        <v>0</v>
      </c>
      <c r="AR89" s="17">
        <f>([31]SUMMARY!$G95)</f>
        <v>5681</v>
      </c>
      <c r="AS89" s="17">
        <f>([32]SUMMARY!$G95)</f>
        <v>44776</v>
      </c>
      <c r="AT89" s="17">
        <f>([33]SUMMARY!$G95)</f>
        <v>15000</v>
      </c>
      <c r="AU89" s="17">
        <f>([34]SUMMARY!$G95)</f>
        <v>0</v>
      </c>
      <c r="AV89" s="17">
        <f>([35]SUMMARY!$G95)</f>
        <v>0</v>
      </c>
      <c r="AW89" s="17">
        <f>([36]SUMMARY!$G95)</f>
        <v>893</v>
      </c>
      <c r="AX89" s="17">
        <f>([37]SUMMARY!$G95)</f>
        <v>0</v>
      </c>
      <c r="AY89" s="17">
        <f>([38]SUMMARY!$G95)</f>
        <v>0</v>
      </c>
      <c r="AZ89" s="17">
        <f>([39]SUMMARY!$G95)</f>
        <v>12818</v>
      </c>
      <c r="BA89" s="17">
        <f>([40]SUMMARY!$G95)</f>
        <v>0</v>
      </c>
      <c r="BB89" s="17">
        <f>([41]SUMMARY!$F57)</f>
        <v>0</v>
      </c>
      <c r="BC89" s="17">
        <f>([42]SUMMARY!$G95)</f>
        <v>0</v>
      </c>
      <c r="BD89" s="17">
        <f>([43]SUMMARY!$G95)</f>
        <v>0</v>
      </c>
      <c r="BE89" s="17">
        <f>([44]SUMMARY!$G95)</f>
        <v>0</v>
      </c>
      <c r="BF89" s="17">
        <f>([45]SUMMARY!$G95)</f>
        <v>0</v>
      </c>
      <c r="BG89" s="17">
        <f>([46]SUMMARY!$G95)</f>
        <v>0</v>
      </c>
      <c r="BH89" s="17">
        <f>([47]SUMMARY!$F57)</f>
        <v>0</v>
      </c>
      <c r="BI89" s="17">
        <f>([48]SUMMARY!$F57)</f>
        <v>0</v>
      </c>
      <c r="BJ89" s="17">
        <f>([49]SUMMARY!$F57)</f>
        <v>0</v>
      </c>
      <c r="BK89" s="17">
        <f>([50]SUMMARY!$G95)</f>
        <v>73243</v>
      </c>
      <c r="BL89" s="17">
        <f>([51]SUMMARY!$F57)</f>
        <v>0</v>
      </c>
      <c r="BM89" s="17">
        <f>([52]SUMMARY!$G95)</f>
        <v>0</v>
      </c>
      <c r="BN89" s="17">
        <f>([53]SUMMARY!$G95)</f>
        <v>1825</v>
      </c>
      <c r="BO89" s="17">
        <f>([54]SUMMARY!$G95)</f>
        <v>6997</v>
      </c>
      <c r="BP89" s="17">
        <f>([55]SUMMARY!$G95)</f>
        <v>0</v>
      </c>
      <c r="BQ89" s="17">
        <f>([56]SUMMARY!$G95)</f>
        <v>5000</v>
      </c>
      <c r="BR89" s="17">
        <f>([57]SUMMARY!$G95)</f>
        <v>714</v>
      </c>
      <c r="BS89" s="17">
        <f>([58]SUMMARY!$F57)</f>
        <v>0</v>
      </c>
      <c r="BT89" s="17">
        <f>([59]SUMMARY!$F57)</f>
        <v>20000</v>
      </c>
      <c r="BU89" s="17">
        <f>([60]SUMMARY!$G95)</f>
        <v>2000</v>
      </c>
      <c r="BV89" s="17">
        <f>([61]SUMMARY!$F57)</f>
        <v>0</v>
      </c>
      <c r="BW89" s="17">
        <f>([62]SUMMARY!$G95)</f>
        <v>24779</v>
      </c>
      <c r="BX89" s="17">
        <f>([63]SUMMARY!$G95)</f>
        <v>32400</v>
      </c>
      <c r="BY89" s="17">
        <f>([64]SUMMARY!$G95)</f>
        <v>39017</v>
      </c>
      <c r="BZ89" s="17">
        <f>([65]SUMMARY!$G95)</f>
        <v>44017</v>
      </c>
      <c r="CA89" s="17">
        <f>([66]SUMMARY!$G95)</f>
        <v>38358</v>
      </c>
      <c r="CB89" s="17">
        <f>([67]SUMMARY!$G95)</f>
        <v>10000</v>
      </c>
      <c r="CC89" s="17">
        <f>([68]SUMMARY!$G95)</f>
        <v>84798</v>
      </c>
      <c r="CD89" s="17">
        <f>([69]SUMMARY!$G95)</f>
        <v>6000</v>
      </c>
      <c r="CE89" s="17">
        <f>([70]SUMMARY!$G95)</f>
        <v>12000</v>
      </c>
      <c r="CF89" s="17">
        <f>([71]SUMMARY!$G95)</f>
        <v>35318</v>
      </c>
      <c r="CG89" s="17">
        <f>([72]SUMMARY!$G95)</f>
        <v>105031</v>
      </c>
      <c r="CH89" s="17">
        <f>([73]SUMMARY!$G95)</f>
        <v>15000</v>
      </c>
      <c r="CI89" s="17">
        <f>([74]SUMMARY!$G95)</f>
        <v>5500</v>
      </c>
      <c r="CJ89" s="17">
        <f>([75]SUMMARY!$G95)</f>
        <v>0</v>
      </c>
      <c r="CK89" s="17">
        <f>([76]SUMMARY!$G95)</f>
        <v>8000</v>
      </c>
      <c r="CL89" s="17">
        <f>([77]SUMMARY!$G95)</f>
        <v>67793</v>
      </c>
      <c r="CM89" s="17">
        <f>([78]SUMMARY!$G95)</f>
        <v>14740</v>
      </c>
      <c r="CN89" s="17">
        <f>([79]SUMMARY!$G95)</f>
        <v>0</v>
      </c>
      <c r="CO89" s="17">
        <f>([80]SUMMARY!$G95)</f>
        <v>39124</v>
      </c>
      <c r="CP89" s="17">
        <f>([81]SUMMARY!$G95)</f>
        <v>15000</v>
      </c>
      <c r="CQ89" s="17">
        <f>([82]SUMMARY!$G95)</f>
        <v>25000</v>
      </c>
      <c r="CR89" s="17">
        <f>([83]SUMMARY!$G95)</f>
        <v>23941</v>
      </c>
      <c r="CS89" s="17">
        <f>([84]SUMMARY!$G95)</f>
        <v>15000</v>
      </c>
      <c r="CT89" s="17">
        <f>([85]SUMMARY!$F57)</f>
        <v>12000</v>
      </c>
      <c r="CU89" s="17">
        <f>([86]SUMMARY!$G95)</f>
        <v>7465</v>
      </c>
      <c r="CV89" s="17">
        <f>([87]SUMMARY!$G95)</f>
        <v>0</v>
      </c>
      <c r="CW89" s="17">
        <f>([88]SUMMARY!$G95)</f>
        <v>39999</v>
      </c>
      <c r="CX89" s="17">
        <f>([89]SUMMARY!$G95)</f>
        <v>11439</v>
      </c>
      <c r="CY89" s="17">
        <f>([90]SUMMARY!$G95)</f>
        <v>5000</v>
      </c>
      <c r="CZ89" s="17">
        <f>([91]SUMMARY!$G95)</f>
        <v>10000</v>
      </c>
      <c r="DA89" s="17">
        <f>([92]SUMMARY!$G95)</f>
        <v>0</v>
      </c>
    </row>
    <row r="90" spans="1:105">
      <c r="A90" s="131">
        <v>1061899</v>
      </c>
      <c r="B90" s="131" t="s">
        <v>78</v>
      </c>
      <c r="C90" s="132">
        <v>2056079</v>
      </c>
      <c r="D90" s="21">
        <v>1960464</v>
      </c>
      <c r="E90" s="132">
        <f t="shared" si="72"/>
        <v>1740295</v>
      </c>
      <c r="F90" s="21">
        <f t="shared" si="84"/>
        <v>-220169</v>
      </c>
      <c r="G90" s="21">
        <f t="shared" si="74"/>
        <v>1832530.635</v>
      </c>
      <c r="H90" s="21">
        <f t="shared" si="75"/>
        <v>1933319.819925</v>
      </c>
      <c r="I90" s="21">
        <f t="shared" si="76"/>
        <v>0</v>
      </c>
      <c r="J90" s="21">
        <f t="shared" si="77"/>
        <v>0</v>
      </c>
      <c r="K90" s="21">
        <f t="shared" si="78"/>
        <v>0</v>
      </c>
      <c r="L90" s="21">
        <f t="shared" si="79"/>
        <v>1740295</v>
      </c>
      <c r="M90" s="21">
        <f t="shared" si="80"/>
        <v>0</v>
      </c>
      <c r="N90" s="21">
        <f t="shared" si="85"/>
        <v>0</v>
      </c>
      <c r="O90" s="21">
        <f t="shared" si="82"/>
        <v>0</v>
      </c>
      <c r="P90" s="21">
        <f t="shared" si="86"/>
        <v>0</v>
      </c>
      <c r="Q90" s="17">
        <f>([4]SUMMARY!$G96)</f>
        <v>0</v>
      </c>
      <c r="R90" s="17">
        <f>([5]SUMMARY!$G96)</f>
        <v>0</v>
      </c>
      <c r="S90" s="17">
        <f>([6]SUMMARY!$G96)</f>
        <v>0</v>
      </c>
      <c r="T90" s="17">
        <f>([7]SUMMARY!$G96)</f>
        <v>0</v>
      </c>
      <c r="U90" s="17">
        <f>([8]SUMMARY!$G96)</f>
        <v>0</v>
      </c>
      <c r="V90" s="17">
        <f>([9]SUMMARY!$G96)</f>
        <v>0</v>
      </c>
      <c r="W90" s="17">
        <f>([10]SUMMARY!$G96)</f>
        <v>0</v>
      </c>
      <c r="X90" s="17">
        <f>([11]SUMMARY!$G96)</f>
        <v>0</v>
      </c>
      <c r="Y90" s="17">
        <f>([12]SUMMARY!$G96)</f>
        <v>0</v>
      </c>
      <c r="Z90" s="17">
        <f>([13]SUMMARY!$G96)</f>
        <v>0</v>
      </c>
      <c r="AA90" s="17">
        <f>([14]SUMMARY!$G96)</f>
        <v>0</v>
      </c>
      <c r="AB90" s="17">
        <f>([15]SUMMARY!$G96)</f>
        <v>0</v>
      </c>
      <c r="AC90" s="17">
        <f>([16]SUMMARY!$G96)</f>
        <v>0</v>
      </c>
      <c r="AD90" s="17">
        <f>([17]SUMMARY!$G96)</f>
        <v>0</v>
      </c>
      <c r="AE90" s="17">
        <f>([18]SUMMARY!$G96)</f>
        <v>0</v>
      </c>
      <c r="AF90" s="17">
        <f>([19]SUMMARY!$G96)</f>
        <v>0</v>
      </c>
      <c r="AG90" s="17">
        <f>([20]SUMMARY!$G96)</f>
        <v>0</v>
      </c>
      <c r="AH90" s="17">
        <f>([21]SUMMARY!$G96)</f>
        <v>0</v>
      </c>
      <c r="AI90" s="17">
        <f>([22]SUMMARY!$G96)</f>
        <v>0</v>
      </c>
      <c r="AJ90" s="17">
        <f>([23]SUMMARY!$G96)</f>
        <v>0</v>
      </c>
      <c r="AK90" s="17">
        <f>([24]SUMMARY!$G96)</f>
        <v>0</v>
      </c>
      <c r="AL90" s="17">
        <f>([25]SUMMARY!$G96)</f>
        <v>0</v>
      </c>
      <c r="AM90" s="17">
        <f>([26]SUMMARY!$G96)</f>
        <v>0</v>
      </c>
      <c r="AN90" s="17">
        <f>([27]SUMMARY!$G96)</f>
        <v>0</v>
      </c>
      <c r="AO90" s="17">
        <f>([28]SUMMARY!$G96)</f>
        <v>0</v>
      </c>
      <c r="AP90" s="17">
        <f>([29]SUMMARY!$F58)</f>
        <v>0</v>
      </c>
      <c r="AQ90" s="17">
        <f>([30]SUMMARY!$G96)</f>
        <v>0</v>
      </c>
      <c r="AR90" s="17">
        <f>([31]SUMMARY!$G96)</f>
        <v>0</v>
      </c>
      <c r="AS90" s="17">
        <f>([32]SUMMARY!$G96)</f>
        <v>1740295</v>
      </c>
      <c r="AT90" s="17">
        <f>([33]SUMMARY!$G96)</f>
        <v>0</v>
      </c>
      <c r="AU90" s="17">
        <f>([34]SUMMARY!$G96)</f>
        <v>0</v>
      </c>
      <c r="AV90" s="17">
        <f>([35]SUMMARY!$G96)</f>
        <v>0</v>
      </c>
      <c r="AW90" s="17">
        <f>([36]SUMMARY!$G96)</f>
        <v>0</v>
      </c>
      <c r="AX90" s="17">
        <f>([37]SUMMARY!$G96)</f>
        <v>0</v>
      </c>
      <c r="AY90" s="17">
        <f>([38]SUMMARY!$G96)</f>
        <v>0</v>
      </c>
      <c r="AZ90" s="17">
        <f>([39]SUMMARY!$G96)</f>
        <v>0</v>
      </c>
      <c r="BA90" s="17">
        <f>([40]SUMMARY!$G96)</f>
        <v>0</v>
      </c>
      <c r="BB90" s="17">
        <f>([41]SUMMARY!$F58)</f>
        <v>0</v>
      </c>
      <c r="BC90" s="17">
        <f>([42]SUMMARY!$G96)</f>
        <v>0</v>
      </c>
      <c r="BD90" s="17">
        <f>([43]SUMMARY!$G96)</f>
        <v>0</v>
      </c>
      <c r="BE90" s="17">
        <f>([44]SUMMARY!$G96)</f>
        <v>0</v>
      </c>
      <c r="BF90" s="17">
        <f>([45]SUMMARY!$G96)</f>
        <v>0</v>
      </c>
      <c r="BG90" s="17">
        <f>([46]SUMMARY!$G96)</f>
        <v>0</v>
      </c>
      <c r="BH90" s="17">
        <f>([47]SUMMARY!$F58)</f>
        <v>0</v>
      </c>
      <c r="BI90" s="17">
        <f>([48]SUMMARY!$F58)</f>
        <v>0</v>
      </c>
      <c r="BJ90" s="17">
        <f>([49]SUMMARY!$F58)</f>
        <v>0</v>
      </c>
      <c r="BK90" s="17">
        <f>([50]SUMMARY!$G96)</f>
        <v>0</v>
      </c>
      <c r="BL90" s="17">
        <f>([51]SUMMARY!$F58)</f>
        <v>0</v>
      </c>
      <c r="BM90" s="17">
        <f>([52]SUMMARY!$G96)</f>
        <v>0</v>
      </c>
      <c r="BN90" s="17">
        <f>([53]SUMMARY!$G96)</f>
        <v>0</v>
      </c>
      <c r="BO90" s="17">
        <f>([54]SUMMARY!$G96)</f>
        <v>0</v>
      </c>
      <c r="BP90" s="17">
        <f>([55]SUMMARY!$G96)</f>
        <v>0</v>
      </c>
      <c r="BQ90" s="17">
        <f>([56]SUMMARY!$G96)</f>
        <v>0</v>
      </c>
      <c r="BR90" s="17">
        <f>([57]SUMMARY!$G96)</f>
        <v>0</v>
      </c>
      <c r="BS90" s="17">
        <f>([58]SUMMARY!$F58)</f>
        <v>0</v>
      </c>
      <c r="BT90" s="17">
        <f>([59]SUMMARY!$F58)</f>
        <v>0</v>
      </c>
      <c r="BU90" s="17">
        <f>([60]SUMMARY!$G96)</f>
        <v>0</v>
      </c>
      <c r="BV90" s="17">
        <f>([61]SUMMARY!$F58)</f>
        <v>0</v>
      </c>
      <c r="BW90" s="17">
        <f>([62]SUMMARY!$G96)</f>
        <v>0</v>
      </c>
      <c r="BX90" s="17">
        <f>([63]SUMMARY!$G96)</f>
        <v>0</v>
      </c>
      <c r="BY90" s="17">
        <f>([64]SUMMARY!$G96)</f>
        <v>0</v>
      </c>
      <c r="BZ90" s="17">
        <f>([65]SUMMARY!$G96)</f>
        <v>0</v>
      </c>
      <c r="CA90" s="17">
        <f>([66]SUMMARY!$G96)</f>
        <v>0</v>
      </c>
      <c r="CB90" s="17">
        <f>([67]SUMMARY!$G96)</f>
        <v>0</v>
      </c>
      <c r="CC90" s="17">
        <f>([68]SUMMARY!$G96)</f>
        <v>0</v>
      </c>
      <c r="CD90" s="17">
        <f>([69]SUMMARY!$G96)</f>
        <v>0</v>
      </c>
      <c r="CE90" s="17">
        <f>([70]SUMMARY!$G96)</f>
        <v>0</v>
      </c>
      <c r="CF90" s="17">
        <f>([71]SUMMARY!$G96)</f>
        <v>0</v>
      </c>
      <c r="CG90" s="17">
        <f>([72]SUMMARY!$G96)</f>
        <v>0</v>
      </c>
      <c r="CH90" s="17">
        <f>([73]SUMMARY!$G96)</f>
        <v>0</v>
      </c>
      <c r="CI90" s="17">
        <f>([74]SUMMARY!$G96)</f>
        <v>0</v>
      </c>
      <c r="CJ90" s="17">
        <f>([75]SUMMARY!$G96)</f>
        <v>0</v>
      </c>
      <c r="CK90" s="17">
        <f>([76]SUMMARY!$G96)</f>
        <v>0</v>
      </c>
      <c r="CL90" s="17">
        <f>([77]SUMMARY!$G96)</f>
        <v>0</v>
      </c>
      <c r="CM90" s="17">
        <f>([78]SUMMARY!$G96)</f>
        <v>0</v>
      </c>
      <c r="CN90" s="17">
        <f>([79]SUMMARY!$G96)</f>
        <v>0</v>
      </c>
      <c r="CO90" s="17">
        <f>([80]SUMMARY!$G96)</f>
        <v>0</v>
      </c>
      <c r="CP90" s="17">
        <f>([81]SUMMARY!$G96)</f>
        <v>0</v>
      </c>
      <c r="CQ90" s="17">
        <f>([82]SUMMARY!$G96)</f>
        <v>0</v>
      </c>
      <c r="CR90" s="17">
        <f>([83]SUMMARY!$G96)</f>
        <v>0</v>
      </c>
      <c r="CS90" s="17">
        <f>([84]SUMMARY!$G96)</f>
        <v>0</v>
      </c>
      <c r="CT90" s="17">
        <f>([85]SUMMARY!$F58)</f>
        <v>0</v>
      </c>
      <c r="CU90" s="17">
        <f>([86]SUMMARY!$G96)</f>
        <v>0</v>
      </c>
      <c r="CV90" s="17">
        <f>([87]SUMMARY!$G96)</f>
        <v>0</v>
      </c>
      <c r="CW90" s="17">
        <f>([88]SUMMARY!$G96)</f>
        <v>0</v>
      </c>
      <c r="CX90" s="17">
        <f>([89]SUMMARY!$G96)</f>
        <v>0</v>
      </c>
      <c r="CY90" s="17">
        <f>([90]SUMMARY!$G96)</f>
        <v>0</v>
      </c>
      <c r="CZ90" s="17">
        <f>([91]SUMMARY!$G96)</f>
        <v>0</v>
      </c>
      <c r="DA90" s="17">
        <f>([92]SUMMARY!$G96)</f>
        <v>0</v>
      </c>
    </row>
    <row r="91" spans="1:105">
      <c r="A91" s="131">
        <v>1061900</v>
      </c>
      <c r="B91" s="131" t="s">
        <v>79</v>
      </c>
      <c r="C91" s="132">
        <v>2003767</v>
      </c>
      <c r="D91" s="21">
        <v>2006256.8</v>
      </c>
      <c r="E91" s="132">
        <f t="shared" si="72"/>
        <v>1915743</v>
      </c>
      <c r="F91" s="21">
        <f t="shared" si="84"/>
        <v>-90513.800000000047</v>
      </c>
      <c r="G91" s="21">
        <f t="shared" si="74"/>
        <v>2017277.379</v>
      </c>
      <c r="H91" s="21">
        <f t="shared" si="75"/>
        <v>2128227.6348449998</v>
      </c>
      <c r="I91" s="21">
        <f t="shared" si="76"/>
        <v>224617</v>
      </c>
      <c r="J91" s="21">
        <f t="shared" si="77"/>
        <v>104413</v>
      </c>
      <c r="K91" s="21">
        <f t="shared" si="78"/>
        <v>95539</v>
      </c>
      <c r="L91" s="21">
        <f t="shared" si="79"/>
        <v>689754</v>
      </c>
      <c r="M91" s="21">
        <f t="shared" si="80"/>
        <v>192296</v>
      </c>
      <c r="N91" s="21">
        <f t="shared" si="85"/>
        <v>204179</v>
      </c>
      <c r="O91" s="21">
        <f t="shared" si="82"/>
        <v>193167</v>
      </c>
      <c r="P91" s="21">
        <f t="shared" si="86"/>
        <v>211778</v>
      </c>
      <c r="Q91" s="17">
        <f>([4]SUMMARY!$G97)</f>
        <v>112872</v>
      </c>
      <c r="R91" s="17">
        <f>([5]SUMMARY!$G97)</f>
        <v>42018</v>
      </c>
      <c r="S91" s="17">
        <f>([6]SUMMARY!$G97)</f>
        <v>0</v>
      </c>
      <c r="T91" s="17">
        <f>([7]SUMMARY!$G97)</f>
        <v>5223</v>
      </c>
      <c r="U91" s="17">
        <f>([8]SUMMARY!$G97)</f>
        <v>5988</v>
      </c>
      <c r="V91" s="17">
        <f>([9]SUMMARY!$G97)</f>
        <v>5444</v>
      </c>
      <c r="W91" s="17">
        <f>([10]SUMMARY!$G97)</f>
        <v>5223</v>
      </c>
      <c r="X91" s="17">
        <f>([11]SUMMARY!$G97)</f>
        <v>4557</v>
      </c>
      <c r="Y91" s="17">
        <f>([12]SUMMARY!$G97)</f>
        <v>6679</v>
      </c>
      <c r="Z91" s="17">
        <f>([13]SUMMARY!$G97)</f>
        <v>5444</v>
      </c>
      <c r="AA91" s="17">
        <f>([14]SUMMARY!$G97)</f>
        <v>5133</v>
      </c>
      <c r="AB91" s="17">
        <f>([15]SUMMARY!$G97)</f>
        <v>0</v>
      </c>
      <c r="AC91" s="17">
        <f>([16]SUMMARY!$G97)</f>
        <v>26036</v>
      </c>
      <c r="AD91" s="17">
        <f>([17]SUMMARY!$G97)</f>
        <v>0</v>
      </c>
      <c r="AE91" s="17">
        <f>([18]SUMMARY!$G97)</f>
        <v>54890</v>
      </c>
      <c r="AF91" s="17">
        <f>([19]SUMMARY!$G97)</f>
        <v>17971</v>
      </c>
      <c r="AG91" s="17">
        <f>([20]SUMMARY!$G97)</f>
        <v>11166</v>
      </c>
      <c r="AH91" s="17">
        <f>([21]SUMMARY!$G97)</f>
        <v>8397</v>
      </c>
      <c r="AI91" s="17">
        <f>([22]SUMMARY!$G97)</f>
        <v>3460</v>
      </c>
      <c r="AJ91" s="17">
        <f>([23]SUMMARY!$G97)</f>
        <v>8529</v>
      </c>
      <c r="AK91" s="17">
        <f>([24]SUMMARY!$G97)</f>
        <v>32473</v>
      </c>
      <c r="AL91" s="17">
        <f>([25]SUMMARY!$G97)</f>
        <v>34625</v>
      </c>
      <c r="AM91" s="17">
        <f>([26]SUMMARY!$G97)</f>
        <v>28441</v>
      </c>
      <c r="AN91" s="17">
        <f>([27]SUMMARY!$G97)</f>
        <v>36267</v>
      </c>
      <c r="AO91" s="17">
        <f>([28]SUMMARY!$G97)</f>
        <v>73800</v>
      </c>
      <c r="AP91" s="17">
        <f>([29]SUMMARY!$F59)</f>
        <v>0</v>
      </c>
      <c r="AQ91" s="17">
        <f>([30]SUMMARY!$G97)</f>
        <v>17825</v>
      </c>
      <c r="AR91" s="17">
        <f>([31]SUMMARY!$G97)</f>
        <v>17114</v>
      </c>
      <c r="AS91" s="17">
        <f>([32]SUMMARY!$G97)</f>
        <v>48341</v>
      </c>
      <c r="AT91" s="17">
        <f>([33]SUMMARY!$G97)</f>
        <v>141480</v>
      </c>
      <c r="AU91" s="17">
        <f>([34]SUMMARY!$G97)</f>
        <v>0</v>
      </c>
      <c r="AV91" s="17">
        <f>([35]SUMMARY!$G97)</f>
        <v>0</v>
      </c>
      <c r="AW91" s="17">
        <f>([36]SUMMARY!$G97)</f>
        <v>4053</v>
      </c>
      <c r="AX91" s="17">
        <f>([37]SUMMARY!$G97)</f>
        <v>0</v>
      </c>
      <c r="AY91" s="17">
        <f>([38]SUMMARY!$G97)</f>
        <v>35381</v>
      </c>
      <c r="AZ91" s="17">
        <f>([39]SUMMARY!$G97)</f>
        <v>12840</v>
      </c>
      <c r="BA91" s="17">
        <f>([40]SUMMARY!$G97)</f>
        <v>5449</v>
      </c>
      <c r="BB91" s="17">
        <f>([41]SUMMARY!$F59)</f>
        <v>0</v>
      </c>
      <c r="BC91" s="17">
        <f>([42]SUMMARY!$G97)</f>
        <v>0</v>
      </c>
      <c r="BD91" s="17">
        <f>([43]SUMMARY!$G97)</f>
        <v>0</v>
      </c>
      <c r="BE91" s="17">
        <f>([44]SUMMARY!$G97)</f>
        <v>0</v>
      </c>
      <c r="BF91" s="17">
        <f>([45]SUMMARY!$G97)</f>
        <v>0</v>
      </c>
      <c r="BG91" s="17">
        <f>([46]SUMMARY!$G97)</f>
        <v>23766</v>
      </c>
      <c r="BH91" s="17">
        <f>([47]SUMMARY!$F59)</f>
        <v>15240</v>
      </c>
      <c r="BI91" s="17">
        <f>([48]SUMMARY!$F59)</f>
        <v>83210</v>
      </c>
      <c r="BJ91" s="17">
        <f>([49]SUMMARY!$F59)</f>
        <v>0</v>
      </c>
      <c r="BK91" s="17">
        <f>([50]SUMMARY!$G97)</f>
        <v>162988</v>
      </c>
      <c r="BL91" s="17">
        <f>([51]SUMMARY!$F59)</f>
        <v>12000</v>
      </c>
      <c r="BM91" s="17">
        <f>([52]SUMMARY!$G97)</f>
        <v>14904</v>
      </c>
      <c r="BN91" s="17">
        <f>([53]SUMMARY!$G97)</f>
        <v>0</v>
      </c>
      <c r="BO91" s="17">
        <f>([54]SUMMARY!$G97)</f>
        <v>11520</v>
      </c>
      <c r="BP91" s="17">
        <f>([55]SUMMARY!$G97)</f>
        <v>0</v>
      </c>
      <c r="BQ91" s="17">
        <f>([56]SUMMARY!$G97)</f>
        <v>19440</v>
      </c>
      <c r="BR91" s="17">
        <f>([57]SUMMARY!$G97)</f>
        <v>8700</v>
      </c>
      <c r="BS91" s="17">
        <f>([58]SUMMARY!$F59)</f>
        <v>0</v>
      </c>
      <c r="BT91" s="17">
        <f>([59]SUMMARY!$F59)</f>
        <v>0</v>
      </c>
      <c r="BU91" s="17">
        <f>([60]SUMMARY!$G97)</f>
        <v>15432</v>
      </c>
      <c r="BV91" s="17">
        <f>([61]SUMMARY!$F59)</f>
        <v>51600</v>
      </c>
      <c r="BW91" s="17">
        <f>([62]SUMMARY!$G97)</f>
        <v>28773</v>
      </c>
      <c r="BX91" s="17">
        <f>([63]SUMMARY!$G97)</f>
        <v>8552</v>
      </c>
      <c r="BY91" s="17">
        <f>([64]SUMMARY!$G97)</f>
        <v>16095</v>
      </c>
      <c r="BZ91" s="17">
        <f>([65]SUMMARY!$G97)</f>
        <v>8640</v>
      </c>
      <c r="CA91" s="17">
        <f>([66]SUMMARY!$G97)</f>
        <v>8640</v>
      </c>
      <c r="CB91" s="17">
        <f>([67]SUMMARY!$G97)</f>
        <v>24578</v>
      </c>
      <c r="CC91" s="17">
        <f>([68]SUMMARY!$G97)</f>
        <v>116560</v>
      </c>
      <c r="CD91" s="17">
        <f>([69]SUMMARY!$G97)</f>
        <v>6507</v>
      </c>
      <c r="CE91" s="17">
        <f>([70]SUMMARY!$G97)</f>
        <v>11520</v>
      </c>
      <c r="CF91" s="17">
        <f>([71]SUMMARY!$G97)</f>
        <v>7200</v>
      </c>
      <c r="CG91" s="17">
        <f>([72]SUMMARY!$G97)</f>
        <v>19974</v>
      </c>
      <c r="CH91" s="17">
        <f>([73]SUMMARY!$G97)</f>
        <v>17840</v>
      </c>
      <c r="CI91" s="17">
        <f>([74]SUMMARY!$G97)</f>
        <v>23934</v>
      </c>
      <c r="CJ91" s="17">
        <f>([75]SUMMARY!$G97)</f>
        <v>15360</v>
      </c>
      <c r="CK91" s="17">
        <f>([76]SUMMARY!$G97)</f>
        <v>8312</v>
      </c>
      <c r="CL91" s="17">
        <f>([77]SUMMARY!$G97)</f>
        <v>18883</v>
      </c>
      <c r="CM91" s="17">
        <f>([78]SUMMARY!$G97)</f>
        <v>24375</v>
      </c>
      <c r="CN91" s="17">
        <f>([79]SUMMARY!$G97)</f>
        <v>10089</v>
      </c>
      <c r="CO91" s="17">
        <f>([80]SUMMARY!$G97)</f>
        <v>31223</v>
      </c>
      <c r="CP91" s="17">
        <f>([81]SUMMARY!$G97)</f>
        <v>22351</v>
      </c>
      <c r="CQ91" s="17">
        <f>([82]SUMMARY!$G97)</f>
        <v>33600</v>
      </c>
      <c r="CR91" s="17">
        <f>([83]SUMMARY!$G97)</f>
        <v>5040</v>
      </c>
      <c r="CS91" s="17">
        <f>([84]SUMMARY!$G97)</f>
        <v>20000</v>
      </c>
      <c r="CT91" s="17">
        <f>([85]SUMMARY!$F59)</f>
        <v>28800</v>
      </c>
      <c r="CU91" s="17">
        <f>([86]SUMMARY!$G97)</f>
        <v>29114</v>
      </c>
      <c r="CV91" s="17">
        <f>([87]SUMMARY!$G97)</f>
        <v>0</v>
      </c>
      <c r="CW91" s="17">
        <f>([88]SUMMARY!$G97)</f>
        <v>0</v>
      </c>
      <c r="CX91" s="17">
        <f>([89]SUMMARY!$G97)</f>
        <v>87448</v>
      </c>
      <c r="CY91" s="17">
        <f>([90]SUMMARY!$G97)</f>
        <v>16591</v>
      </c>
      <c r="CZ91" s="17">
        <f>([91]SUMMARY!$G97)</f>
        <v>23345</v>
      </c>
      <c r="DA91" s="17">
        <f>([92]SUMMARY!$G97)</f>
        <v>6480</v>
      </c>
    </row>
    <row r="92" spans="1:105">
      <c r="A92" s="131">
        <v>1061902</v>
      </c>
      <c r="B92" s="131" t="s">
        <v>80</v>
      </c>
      <c r="C92" s="132">
        <v>2001019</v>
      </c>
      <c r="D92" s="21">
        <v>2458894</v>
      </c>
      <c r="E92" s="132">
        <f t="shared" si="72"/>
        <v>2425744</v>
      </c>
      <c r="F92" s="21">
        <f t="shared" si="84"/>
        <v>-33150</v>
      </c>
      <c r="G92" s="21">
        <f t="shared" si="74"/>
        <v>2554308.432</v>
      </c>
      <c r="H92" s="21">
        <f t="shared" si="75"/>
        <v>2694795.3957600002</v>
      </c>
      <c r="I92" s="21">
        <f t="shared" si="76"/>
        <v>284400</v>
      </c>
      <c r="J92" s="21">
        <f t="shared" si="77"/>
        <v>27000</v>
      </c>
      <c r="K92" s="21">
        <f t="shared" si="78"/>
        <v>0</v>
      </c>
      <c r="L92" s="21">
        <f t="shared" si="79"/>
        <v>1632852</v>
      </c>
      <c r="M92" s="21">
        <f t="shared" si="80"/>
        <v>93070</v>
      </c>
      <c r="N92" s="21">
        <f t="shared" si="85"/>
        <v>72295</v>
      </c>
      <c r="O92" s="21">
        <f t="shared" si="82"/>
        <v>22000</v>
      </c>
      <c r="P92" s="21">
        <f t="shared" si="86"/>
        <v>294127</v>
      </c>
      <c r="Q92" s="17">
        <f>([4]SUMMARY!$G98)</f>
        <v>80000</v>
      </c>
      <c r="R92" s="17">
        <f>([5]SUMMARY!$G98)</f>
        <v>126900</v>
      </c>
      <c r="S92" s="17">
        <f>([6]SUMMARY!$G98)</f>
        <v>77500</v>
      </c>
      <c r="T92" s="17">
        <f>([7]SUMMARY!$G98)</f>
        <v>0</v>
      </c>
      <c r="U92" s="17">
        <f>([8]SUMMARY!$G98)</f>
        <v>0</v>
      </c>
      <c r="V92" s="17">
        <f>([9]SUMMARY!$G98)</f>
        <v>0</v>
      </c>
      <c r="W92" s="17">
        <f>([10]SUMMARY!$G98)</f>
        <v>0</v>
      </c>
      <c r="X92" s="17">
        <f>([11]SUMMARY!$G98)</f>
        <v>0</v>
      </c>
      <c r="Y92" s="17">
        <f>([12]SUMMARY!$G98)</f>
        <v>0</v>
      </c>
      <c r="Z92" s="17">
        <f>([13]SUMMARY!$G98)</f>
        <v>0</v>
      </c>
      <c r="AA92" s="17">
        <f>([14]SUMMARY!$G98)</f>
        <v>0</v>
      </c>
      <c r="AB92" s="17">
        <f>([15]SUMMARY!$G98)</f>
        <v>0</v>
      </c>
      <c r="AC92" s="17">
        <f>([16]SUMMARY!$G98)</f>
        <v>0</v>
      </c>
      <c r="AD92" s="17">
        <f>([17]SUMMARY!$G98)</f>
        <v>0</v>
      </c>
      <c r="AE92" s="17">
        <f>([18]SUMMARY!$G98)</f>
        <v>12000</v>
      </c>
      <c r="AF92" s="17">
        <f>([19]SUMMARY!$G98)</f>
        <v>0</v>
      </c>
      <c r="AG92" s="17">
        <f>([20]SUMMARY!$G98)</f>
        <v>10000</v>
      </c>
      <c r="AH92" s="17">
        <f>([21]SUMMARY!$G98)</f>
        <v>5000</v>
      </c>
      <c r="AI92" s="17">
        <f>([22]SUMMARY!$G98)</f>
        <v>0</v>
      </c>
      <c r="AJ92" s="17">
        <f>([23]SUMMARY!$G98)</f>
        <v>0</v>
      </c>
      <c r="AK92" s="17">
        <f>([24]SUMMARY!$G98)</f>
        <v>0</v>
      </c>
      <c r="AL92" s="17">
        <f>([25]SUMMARY!$G98)</f>
        <v>0</v>
      </c>
      <c r="AM92" s="17">
        <f>([26]SUMMARY!$G98)</f>
        <v>0</v>
      </c>
      <c r="AN92" s="17">
        <f>([27]SUMMARY!$G98)</f>
        <v>13430</v>
      </c>
      <c r="AO92" s="17">
        <f>([28]SUMMARY!$G98)</f>
        <v>1500015</v>
      </c>
      <c r="AP92" s="17">
        <f>([29]SUMMARY!$F60)</f>
        <v>0</v>
      </c>
      <c r="AQ92" s="17">
        <f>([30]SUMMARY!$G98)</f>
        <v>0</v>
      </c>
      <c r="AR92" s="17">
        <f>([31]SUMMARY!$G98)</f>
        <v>0</v>
      </c>
      <c r="AS92" s="17">
        <f>([32]SUMMARY!$G98)</f>
        <v>19657</v>
      </c>
      <c r="AT92" s="17">
        <f>([33]SUMMARY!$G98)</f>
        <v>19750</v>
      </c>
      <c r="AU92" s="17">
        <f>([34]SUMMARY!$G98)</f>
        <v>0</v>
      </c>
      <c r="AV92" s="17">
        <f>([35]SUMMARY!$G98)</f>
        <v>0</v>
      </c>
      <c r="AW92" s="17">
        <f>([36]SUMMARY!$G98)</f>
        <v>0</v>
      </c>
      <c r="AX92" s="17">
        <f>([37]SUMMARY!$G98)</f>
        <v>0</v>
      </c>
      <c r="AY92" s="17">
        <f>([38]SUMMARY!$G98)</f>
        <v>0</v>
      </c>
      <c r="AZ92" s="17">
        <f>([39]SUMMARY!$G98)</f>
        <v>0</v>
      </c>
      <c r="BA92" s="17">
        <f>([40]SUMMARY!$G98)</f>
        <v>0</v>
      </c>
      <c r="BB92" s="17">
        <f>([41]SUMMARY!$F60)</f>
        <v>0</v>
      </c>
      <c r="BC92" s="17">
        <f>([42]SUMMARY!$G98)</f>
        <v>0</v>
      </c>
      <c r="BD92" s="17">
        <f>([43]SUMMARY!$G98)</f>
        <v>0</v>
      </c>
      <c r="BE92" s="17">
        <f>([44]SUMMARY!$G98)</f>
        <v>0</v>
      </c>
      <c r="BF92" s="17">
        <f>([45]SUMMARY!$G98)</f>
        <v>0</v>
      </c>
      <c r="BG92" s="17">
        <f>([46]SUMMARY!$G98)</f>
        <v>0</v>
      </c>
      <c r="BH92" s="17">
        <f>([47]SUMMARY!$F60)</f>
        <v>0</v>
      </c>
      <c r="BI92" s="17">
        <f>([48]SUMMARY!$F60)</f>
        <v>0</v>
      </c>
      <c r="BJ92" s="17">
        <f>([49]SUMMARY!$F60)</f>
        <v>0</v>
      </c>
      <c r="BK92" s="17">
        <f>([50]SUMMARY!$G98)</f>
        <v>80000</v>
      </c>
      <c r="BL92" s="17">
        <f>([51]SUMMARY!$F60)</f>
        <v>0</v>
      </c>
      <c r="BM92" s="17">
        <f>([52]SUMMARY!$G98)</f>
        <v>0</v>
      </c>
      <c r="BN92" s="17">
        <f>([53]SUMMARY!$G98)</f>
        <v>0</v>
      </c>
      <c r="BO92" s="17">
        <f>([54]SUMMARY!$G98)</f>
        <v>0</v>
      </c>
      <c r="BP92" s="17">
        <f>([55]SUMMARY!$G98)</f>
        <v>5000</v>
      </c>
      <c r="BQ92" s="17">
        <f>([56]SUMMARY!$G98)</f>
        <v>0</v>
      </c>
      <c r="BR92" s="17">
        <f>([57]SUMMARY!$G98)</f>
        <v>0</v>
      </c>
      <c r="BS92" s="17">
        <f>([58]SUMMARY!$F60)</f>
        <v>0</v>
      </c>
      <c r="BT92" s="17">
        <f>([59]SUMMARY!$F60)</f>
        <v>0</v>
      </c>
      <c r="BU92" s="17">
        <f>([60]SUMMARY!$G98)</f>
        <v>0</v>
      </c>
      <c r="BV92" s="17">
        <f>([61]SUMMARY!$F60)</f>
        <v>10000</v>
      </c>
      <c r="BW92" s="17">
        <f>([62]SUMMARY!$G98)</f>
        <v>46402</v>
      </c>
      <c r="BX92" s="17">
        <f>([63]SUMMARY!$G98)</f>
        <v>21668</v>
      </c>
      <c r="BY92" s="17">
        <f>([64]SUMMARY!$G98)</f>
        <v>0</v>
      </c>
      <c r="BZ92" s="17">
        <f>([65]SUMMARY!$G98)</f>
        <v>10000</v>
      </c>
      <c r="CA92" s="17">
        <f>([66]SUMMARY!$G98)</f>
        <v>0</v>
      </c>
      <c r="CB92" s="17">
        <f>([67]SUMMARY!$G98)</f>
        <v>0</v>
      </c>
      <c r="CC92" s="17">
        <f>([68]SUMMARY!$G98)</f>
        <v>52295</v>
      </c>
      <c r="CD92" s="17">
        <f>([69]SUMMARY!$G98)</f>
        <v>10000</v>
      </c>
      <c r="CE92" s="17">
        <f>([70]SUMMARY!$G98)</f>
        <v>0</v>
      </c>
      <c r="CF92" s="17">
        <f>([71]SUMMARY!$G98)</f>
        <v>0</v>
      </c>
      <c r="CG92" s="17">
        <f>([72]SUMMARY!$G98)</f>
        <v>10000</v>
      </c>
      <c r="CH92" s="17">
        <f>([73]SUMMARY!$G98)</f>
        <v>0</v>
      </c>
      <c r="CI92" s="17">
        <f>([74]SUMMARY!$G98)</f>
        <v>0</v>
      </c>
      <c r="CJ92" s="17">
        <f>([75]SUMMARY!$G98)</f>
        <v>0</v>
      </c>
      <c r="CK92" s="17">
        <f>([76]SUMMARY!$G98)</f>
        <v>8000</v>
      </c>
      <c r="CL92" s="17">
        <f>([77]SUMMARY!$G98)</f>
        <v>0</v>
      </c>
      <c r="CM92" s="17">
        <f>([78]SUMMARY!$G98)</f>
        <v>0</v>
      </c>
      <c r="CN92" s="17">
        <f>([79]SUMMARY!$G98)</f>
        <v>0</v>
      </c>
      <c r="CO92" s="17">
        <f>([80]SUMMARY!$G98)</f>
        <v>0</v>
      </c>
      <c r="CP92" s="17">
        <f>([81]SUMMARY!$G98)</f>
        <v>14000</v>
      </c>
      <c r="CQ92" s="17">
        <f>([82]SUMMARY!$G98)</f>
        <v>0</v>
      </c>
      <c r="CR92" s="17">
        <f>([83]SUMMARY!$G98)</f>
        <v>0</v>
      </c>
      <c r="CS92" s="17">
        <f>([84]SUMMARY!$G98)</f>
        <v>0</v>
      </c>
      <c r="CT92" s="17">
        <f>([85]SUMMARY!$F60)</f>
        <v>0</v>
      </c>
      <c r="CU92" s="17">
        <f>([86]SUMMARY!$G98)</f>
        <v>0</v>
      </c>
      <c r="CV92" s="17">
        <f>([87]SUMMARY!$G98)</f>
        <v>0</v>
      </c>
      <c r="CW92" s="17">
        <f>([88]SUMMARY!$G98)</f>
        <v>40000</v>
      </c>
      <c r="CX92" s="17">
        <f>([89]SUMMARY!$G98)</f>
        <v>110001</v>
      </c>
      <c r="CY92" s="17">
        <f>([90]SUMMARY!$G98)</f>
        <v>104126</v>
      </c>
      <c r="CZ92" s="17">
        <f>([91]SUMMARY!$G98)</f>
        <v>0</v>
      </c>
      <c r="DA92" s="17">
        <f>([92]SUMMARY!$G98)</f>
        <v>40000</v>
      </c>
    </row>
    <row r="93" spans="1:105">
      <c r="A93" s="131">
        <v>1061903</v>
      </c>
      <c r="B93" s="131" t="s">
        <v>81</v>
      </c>
      <c r="C93" s="132">
        <v>795964</v>
      </c>
      <c r="D93" s="21">
        <v>554000</v>
      </c>
      <c r="E93" s="132">
        <f t="shared" si="72"/>
        <v>557500</v>
      </c>
      <c r="F93" s="21">
        <f t="shared" si="84"/>
        <v>3500</v>
      </c>
      <c r="G93" s="21">
        <f t="shared" si="74"/>
        <v>587047.5</v>
      </c>
      <c r="H93" s="21">
        <f t="shared" si="75"/>
        <v>619335.11250000005</v>
      </c>
      <c r="I93" s="21">
        <f t="shared" si="76"/>
        <v>0</v>
      </c>
      <c r="J93" s="21">
        <f t="shared" si="77"/>
        <v>0</v>
      </c>
      <c r="K93" s="21">
        <f t="shared" si="78"/>
        <v>0</v>
      </c>
      <c r="L93" s="21">
        <f t="shared" si="79"/>
        <v>557500</v>
      </c>
      <c r="M93" s="21">
        <f t="shared" si="80"/>
        <v>0</v>
      </c>
      <c r="N93" s="21">
        <f t="shared" si="85"/>
        <v>0</v>
      </c>
      <c r="O93" s="21">
        <f t="shared" si="82"/>
        <v>0</v>
      </c>
      <c r="P93" s="21">
        <f t="shared" si="86"/>
        <v>0</v>
      </c>
      <c r="Q93" s="17">
        <f>([4]SUMMARY!$G99)</f>
        <v>0</v>
      </c>
      <c r="R93" s="17">
        <f>([5]SUMMARY!$G99)</f>
        <v>0</v>
      </c>
      <c r="S93" s="17">
        <f>([6]SUMMARY!$G99)</f>
        <v>0</v>
      </c>
      <c r="T93" s="17">
        <f>([7]SUMMARY!$G99)</f>
        <v>0</v>
      </c>
      <c r="U93" s="17">
        <f>([8]SUMMARY!$G99)</f>
        <v>0</v>
      </c>
      <c r="V93" s="17">
        <f>([9]SUMMARY!$G99)</f>
        <v>0</v>
      </c>
      <c r="W93" s="17">
        <f>([10]SUMMARY!$G99)</f>
        <v>0</v>
      </c>
      <c r="X93" s="17">
        <f>([11]SUMMARY!$G99)</f>
        <v>0</v>
      </c>
      <c r="Y93" s="17">
        <f>([12]SUMMARY!$G99)</f>
        <v>0</v>
      </c>
      <c r="Z93" s="17">
        <f>([13]SUMMARY!$G99)</f>
        <v>0</v>
      </c>
      <c r="AA93" s="17">
        <f>([14]SUMMARY!$G99)</f>
        <v>0</v>
      </c>
      <c r="AB93" s="17">
        <f>([15]SUMMARY!$G99)</f>
        <v>0</v>
      </c>
      <c r="AC93" s="17">
        <f>([16]SUMMARY!$G99)</f>
        <v>0</v>
      </c>
      <c r="AD93" s="17">
        <f>([17]SUMMARY!$G99)</f>
        <v>0</v>
      </c>
      <c r="AE93" s="17">
        <f>([18]SUMMARY!$G99)</f>
        <v>0</v>
      </c>
      <c r="AF93" s="17">
        <f>([19]SUMMARY!$G99)</f>
        <v>0</v>
      </c>
      <c r="AG93" s="17">
        <f>([20]SUMMARY!$G99)</f>
        <v>0</v>
      </c>
      <c r="AH93" s="17">
        <f>([21]SUMMARY!$G99)</f>
        <v>0</v>
      </c>
      <c r="AI93" s="17">
        <f>([22]SUMMARY!$G99)</f>
        <v>0</v>
      </c>
      <c r="AJ93" s="17">
        <f>([23]SUMMARY!$G99)</f>
        <v>0</v>
      </c>
      <c r="AK93" s="17">
        <f>([24]SUMMARY!$G99)</f>
        <v>0</v>
      </c>
      <c r="AL93" s="17">
        <f>([25]SUMMARY!$G99)</f>
        <v>0</v>
      </c>
      <c r="AM93" s="17">
        <f>([26]SUMMARY!$G99)</f>
        <v>0</v>
      </c>
      <c r="AN93" s="17">
        <f>([27]SUMMARY!$G99)</f>
        <v>0</v>
      </c>
      <c r="AO93" s="17">
        <f>([28]SUMMARY!$G99)</f>
        <v>0</v>
      </c>
      <c r="AP93" s="17">
        <f>([29]SUMMARY!$F61)</f>
        <v>0</v>
      </c>
      <c r="AQ93" s="17">
        <f>([30]SUMMARY!$G99)</f>
        <v>0</v>
      </c>
      <c r="AR93" s="17">
        <f>([31]SUMMARY!$G99)</f>
        <v>0</v>
      </c>
      <c r="AS93" s="17">
        <f>([32]SUMMARY!$G99)</f>
        <v>0</v>
      </c>
      <c r="AT93" s="17">
        <f>([33]SUMMARY!$G99)</f>
        <v>0</v>
      </c>
      <c r="AU93" s="17">
        <f>([34]SUMMARY!$G99)</f>
        <v>505000</v>
      </c>
      <c r="AV93" s="17">
        <f>([35]SUMMARY!$G99)</f>
        <v>0</v>
      </c>
      <c r="AW93" s="17">
        <f>([36]SUMMARY!$G99)</f>
        <v>0</v>
      </c>
      <c r="AX93" s="17">
        <f>([37]SUMMARY!$G99)</f>
        <v>0</v>
      </c>
      <c r="AY93" s="17">
        <f>([38]SUMMARY!$G99)</f>
        <v>0</v>
      </c>
      <c r="AZ93" s="17">
        <f>([39]SUMMARY!$G99)</f>
        <v>6000</v>
      </c>
      <c r="BA93" s="17">
        <f>([40]SUMMARY!$G99)</f>
        <v>24000</v>
      </c>
      <c r="BB93" s="17">
        <f>([41]SUMMARY!$F61)</f>
        <v>0</v>
      </c>
      <c r="BC93" s="17">
        <f>([42]SUMMARY!$G99)</f>
        <v>0</v>
      </c>
      <c r="BD93" s="17">
        <f>([43]SUMMARY!$G99)</f>
        <v>0</v>
      </c>
      <c r="BE93" s="17">
        <f>([44]SUMMARY!$G99)</f>
        <v>0</v>
      </c>
      <c r="BF93" s="17">
        <f>([45]SUMMARY!$G99)</f>
        <v>0</v>
      </c>
      <c r="BG93" s="17">
        <f>([46]SUMMARY!$G99)</f>
        <v>0</v>
      </c>
      <c r="BH93" s="17">
        <f>([47]SUMMARY!$F61)</f>
        <v>0</v>
      </c>
      <c r="BI93" s="17">
        <f>([48]SUMMARY!$F61)</f>
        <v>0</v>
      </c>
      <c r="BJ93" s="17">
        <f>([49]SUMMARY!$F61)</f>
        <v>0</v>
      </c>
      <c r="BK93" s="17">
        <f>([50]SUMMARY!$G99)</f>
        <v>22500</v>
      </c>
      <c r="BL93" s="17">
        <f>([51]SUMMARY!$F61)</f>
        <v>0</v>
      </c>
      <c r="BM93" s="17">
        <f>([52]SUMMARY!$G99)</f>
        <v>0</v>
      </c>
      <c r="BN93" s="17">
        <f>([53]SUMMARY!$G99)</f>
        <v>0</v>
      </c>
      <c r="BO93" s="17">
        <f>([54]SUMMARY!$G99)</f>
        <v>0</v>
      </c>
      <c r="BP93" s="17">
        <f>([55]SUMMARY!$G99)</f>
        <v>0</v>
      </c>
      <c r="BQ93" s="17">
        <f>([56]SUMMARY!$G99)</f>
        <v>0</v>
      </c>
      <c r="BR93" s="17">
        <f>([57]SUMMARY!$G99)</f>
        <v>0</v>
      </c>
      <c r="BS93" s="17">
        <f>([58]SUMMARY!$F61)</f>
        <v>0</v>
      </c>
      <c r="BT93" s="17">
        <f>([59]SUMMARY!$F61)</f>
        <v>0</v>
      </c>
      <c r="BU93" s="17">
        <f>([60]SUMMARY!$G99)</f>
        <v>0</v>
      </c>
      <c r="BV93" s="17">
        <f>([61]SUMMARY!$F61)</f>
        <v>0</v>
      </c>
      <c r="BW93" s="17">
        <f>([62]SUMMARY!$G99)</f>
        <v>0</v>
      </c>
      <c r="BX93" s="17">
        <f>([63]SUMMARY!$G99)</f>
        <v>0</v>
      </c>
      <c r="BY93" s="17">
        <f>([64]SUMMARY!$G99)</f>
        <v>0</v>
      </c>
      <c r="BZ93" s="17">
        <f>([65]SUMMARY!$G99)</f>
        <v>0</v>
      </c>
      <c r="CA93" s="17">
        <f>([66]SUMMARY!$G99)</f>
        <v>0</v>
      </c>
      <c r="CB93" s="17">
        <f>([67]SUMMARY!$G99)</f>
        <v>0</v>
      </c>
      <c r="CC93" s="17">
        <f>([68]SUMMARY!$G99)</f>
        <v>0</v>
      </c>
      <c r="CD93" s="17">
        <f>([69]SUMMARY!$G99)</f>
        <v>0</v>
      </c>
      <c r="CE93" s="17">
        <f>([70]SUMMARY!$G99)</f>
        <v>0</v>
      </c>
      <c r="CF93" s="17">
        <f>([71]SUMMARY!$G99)</f>
        <v>0</v>
      </c>
      <c r="CG93" s="17">
        <f>([72]SUMMARY!$G99)</f>
        <v>0</v>
      </c>
      <c r="CH93" s="17">
        <f>([73]SUMMARY!$G99)</f>
        <v>0</v>
      </c>
      <c r="CI93" s="17">
        <f>([74]SUMMARY!$G99)</f>
        <v>0</v>
      </c>
      <c r="CJ93" s="17">
        <f>([75]SUMMARY!$G99)</f>
        <v>0</v>
      </c>
      <c r="CK93" s="17">
        <f>([76]SUMMARY!$G99)</f>
        <v>0</v>
      </c>
      <c r="CL93" s="17">
        <f>([77]SUMMARY!$G99)</f>
        <v>0</v>
      </c>
      <c r="CM93" s="17">
        <f>([78]SUMMARY!$G99)</f>
        <v>0</v>
      </c>
      <c r="CN93" s="17">
        <f>([79]SUMMARY!$G99)</f>
        <v>0</v>
      </c>
      <c r="CO93" s="17">
        <f>([80]SUMMARY!$G99)</f>
        <v>0</v>
      </c>
      <c r="CP93" s="17">
        <f>([81]SUMMARY!$G99)</f>
        <v>0</v>
      </c>
      <c r="CQ93" s="17">
        <f>([82]SUMMARY!$G99)</f>
        <v>0</v>
      </c>
      <c r="CR93" s="17">
        <f>([83]SUMMARY!$G99)</f>
        <v>0</v>
      </c>
      <c r="CS93" s="17">
        <f>([84]SUMMARY!$G99)</f>
        <v>0</v>
      </c>
      <c r="CT93" s="17">
        <f>([85]SUMMARY!$F61)</f>
        <v>0</v>
      </c>
      <c r="CU93" s="17">
        <f>([86]SUMMARY!$G99)</f>
        <v>0</v>
      </c>
      <c r="CV93" s="17">
        <f>([87]SUMMARY!$G99)</f>
        <v>0</v>
      </c>
      <c r="CW93" s="17">
        <f>([88]SUMMARY!$G99)</f>
        <v>0</v>
      </c>
      <c r="CX93" s="17">
        <f>([89]SUMMARY!$G99)</f>
        <v>0</v>
      </c>
      <c r="CY93" s="17">
        <f>([90]SUMMARY!$G99)</f>
        <v>0</v>
      </c>
      <c r="CZ93" s="17">
        <f>([91]SUMMARY!$G99)</f>
        <v>0</v>
      </c>
      <c r="DA93" s="17">
        <f>([92]SUMMARY!$G99)</f>
        <v>0</v>
      </c>
    </row>
    <row r="94" spans="1:105">
      <c r="A94" s="131">
        <v>1061904</v>
      </c>
      <c r="B94" s="131" t="s">
        <v>82</v>
      </c>
      <c r="C94" s="132">
        <v>500000</v>
      </c>
      <c r="D94" s="21">
        <v>500000</v>
      </c>
      <c r="E94" s="132">
        <f t="shared" si="72"/>
        <v>500000</v>
      </c>
      <c r="F94" s="21">
        <f t="shared" si="84"/>
        <v>0</v>
      </c>
      <c r="G94" s="21">
        <f t="shared" si="74"/>
        <v>526500</v>
      </c>
      <c r="H94" s="21">
        <f t="shared" si="75"/>
        <v>555457.5</v>
      </c>
      <c r="I94" s="21">
        <f t="shared" si="76"/>
        <v>0</v>
      </c>
      <c r="J94" s="21">
        <f t="shared" si="77"/>
        <v>0</v>
      </c>
      <c r="K94" s="21">
        <f t="shared" si="78"/>
        <v>0</v>
      </c>
      <c r="L94" s="21">
        <f t="shared" si="79"/>
        <v>500000</v>
      </c>
      <c r="M94" s="21">
        <f t="shared" si="80"/>
        <v>0</v>
      </c>
      <c r="N94" s="21">
        <f t="shared" si="85"/>
        <v>0</v>
      </c>
      <c r="O94" s="21">
        <f t="shared" si="82"/>
        <v>0</v>
      </c>
      <c r="P94" s="21">
        <f t="shared" si="86"/>
        <v>0</v>
      </c>
      <c r="Q94" s="17">
        <f>([4]SUMMARY!$G100)</f>
        <v>0</v>
      </c>
      <c r="R94" s="17">
        <f>([5]SUMMARY!$G100)</f>
        <v>0</v>
      </c>
      <c r="S94" s="17">
        <f>([6]SUMMARY!$G100)</f>
        <v>0</v>
      </c>
      <c r="T94" s="17">
        <f>([7]SUMMARY!$G100)</f>
        <v>0</v>
      </c>
      <c r="U94" s="17">
        <f>([8]SUMMARY!$G100)</f>
        <v>0</v>
      </c>
      <c r="V94" s="17">
        <f>([9]SUMMARY!$G100)</f>
        <v>0</v>
      </c>
      <c r="W94" s="17">
        <f>([10]SUMMARY!$G100)</f>
        <v>0</v>
      </c>
      <c r="X94" s="17">
        <f>([11]SUMMARY!$G100)</f>
        <v>0</v>
      </c>
      <c r="Y94" s="17">
        <f>([12]SUMMARY!$G100)</f>
        <v>0</v>
      </c>
      <c r="Z94" s="17">
        <f>([13]SUMMARY!$G100)</f>
        <v>0</v>
      </c>
      <c r="AA94" s="17">
        <f>([14]SUMMARY!$G100)</f>
        <v>0</v>
      </c>
      <c r="AB94" s="17">
        <f>([15]SUMMARY!$G100)</f>
        <v>0</v>
      </c>
      <c r="AC94" s="17">
        <f>([16]SUMMARY!$G100)</f>
        <v>0</v>
      </c>
      <c r="AD94" s="17">
        <f>([17]SUMMARY!$G100)</f>
        <v>0</v>
      </c>
      <c r="AE94" s="17">
        <f>([18]SUMMARY!$G100)</f>
        <v>0</v>
      </c>
      <c r="AF94" s="17">
        <f>([19]SUMMARY!$G100)</f>
        <v>0</v>
      </c>
      <c r="AG94" s="17">
        <f>([20]SUMMARY!$G100)</f>
        <v>0</v>
      </c>
      <c r="AH94" s="17">
        <f>([21]SUMMARY!$G100)</f>
        <v>0</v>
      </c>
      <c r="AI94" s="17">
        <f>([22]SUMMARY!$G100)</f>
        <v>0</v>
      </c>
      <c r="AJ94" s="17">
        <f>([23]SUMMARY!$G100)</f>
        <v>0</v>
      </c>
      <c r="AK94" s="17">
        <f>([24]SUMMARY!$G100)</f>
        <v>0</v>
      </c>
      <c r="AL94" s="17">
        <f>([25]SUMMARY!$G100)</f>
        <v>0</v>
      </c>
      <c r="AM94" s="17">
        <f>([26]SUMMARY!$G100)</f>
        <v>0</v>
      </c>
      <c r="AN94" s="17">
        <f>([27]SUMMARY!$G100)</f>
        <v>0</v>
      </c>
      <c r="AO94" s="17">
        <f>([28]SUMMARY!$G100)</f>
        <v>0</v>
      </c>
      <c r="AP94" s="17">
        <f>([29]SUMMARY!$F62)</f>
        <v>0</v>
      </c>
      <c r="AQ94" s="17">
        <f>([30]SUMMARY!$G100)</f>
        <v>0</v>
      </c>
      <c r="AR94" s="17">
        <f>([31]SUMMARY!$G100)</f>
        <v>0</v>
      </c>
      <c r="AS94" s="17">
        <f>([32]SUMMARY!$G100)</f>
        <v>0</v>
      </c>
      <c r="AT94" s="17">
        <f>([33]SUMMARY!$G100)</f>
        <v>0</v>
      </c>
      <c r="AU94" s="17">
        <f>([34]SUMMARY!$G100)</f>
        <v>0</v>
      </c>
      <c r="AV94" s="17">
        <f>([35]SUMMARY!$G100)</f>
        <v>0</v>
      </c>
      <c r="AW94" s="17">
        <f>([36]SUMMARY!$G100)</f>
        <v>0</v>
      </c>
      <c r="AX94" s="17">
        <f>([37]SUMMARY!$G100)</f>
        <v>0</v>
      </c>
      <c r="AY94" s="17">
        <f>([38]SUMMARY!$G100)</f>
        <v>0</v>
      </c>
      <c r="AZ94" s="17">
        <f>([39]SUMMARY!$G100)</f>
        <v>0</v>
      </c>
      <c r="BA94" s="17">
        <f>([40]SUMMARY!$G100)</f>
        <v>500000</v>
      </c>
      <c r="BB94" s="17">
        <f>([41]SUMMARY!$F62)</f>
        <v>0</v>
      </c>
      <c r="BC94" s="17">
        <f>([42]SUMMARY!$G100)</f>
        <v>0</v>
      </c>
      <c r="BD94" s="17">
        <f>([43]SUMMARY!$G100)</f>
        <v>0</v>
      </c>
      <c r="BE94" s="17">
        <f>([44]SUMMARY!$G100)</f>
        <v>0</v>
      </c>
      <c r="BF94" s="17">
        <f>([45]SUMMARY!$G100)</f>
        <v>0</v>
      </c>
      <c r="BG94" s="17">
        <f>([46]SUMMARY!$G100)</f>
        <v>0</v>
      </c>
      <c r="BH94" s="17">
        <f>([47]SUMMARY!$F62)</f>
        <v>0</v>
      </c>
      <c r="BI94" s="17">
        <f>([48]SUMMARY!$F62)</f>
        <v>0</v>
      </c>
      <c r="BJ94" s="17">
        <f>([49]SUMMARY!$F62)</f>
        <v>0</v>
      </c>
      <c r="BK94" s="17">
        <f>([50]SUMMARY!$G100)</f>
        <v>0</v>
      </c>
      <c r="BL94" s="17">
        <f>([51]SUMMARY!$F62)</f>
        <v>0</v>
      </c>
      <c r="BM94" s="17">
        <f>([52]SUMMARY!$G100)</f>
        <v>0</v>
      </c>
      <c r="BN94" s="17">
        <f>([53]SUMMARY!$G100)</f>
        <v>0</v>
      </c>
      <c r="BO94" s="17">
        <f>([54]SUMMARY!$G100)</f>
        <v>0</v>
      </c>
      <c r="BP94" s="17">
        <f>([55]SUMMARY!$G100)</f>
        <v>0</v>
      </c>
      <c r="BQ94" s="17">
        <f>([56]SUMMARY!$G100)</f>
        <v>0</v>
      </c>
      <c r="BR94" s="17">
        <f>([57]SUMMARY!$G100)</f>
        <v>0</v>
      </c>
      <c r="BS94" s="17">
        <f>([58]SUMMARY!$F62)</f>
        <v>0</v>
      </c>
      <c r="BT94" s="17">
        <f>([59]SUMMARY!$F62)</f>
        <v>0</v>
      </c>
      <c r="BU94" s="17">
        <f>([60]SUMMARY!$G100)</f>
        <v>0</v>
      </c>
      <c r="BV94" s="17">
        <f>([61]SUMMARY!$F62)</f>
        <v>0</v>
      </c>
      <c r="BW94" s="17">
        <f>([62]SUMMARY!$G100)</f>
        <v>0</v>
      </c>
      <c r="BX94" s="17">
        <f>([63]SUMMARY!$G100)</f>
        <v>0</v>
      </c>
      <c r="BY94" s="17">
        <f>([64]SUMMARY!$G100)</f>
        <v>0</v>
      </c>
      <c r="BZ94" s="17">
        <f>([65]SUMMARY!$G100)</f>
        <v>0</v>
      </c>
      <c r="CA94" s="17">
        <f>([66]SUMMARY!$G100)</f>
        <v>0</v>
      </c>
      <c r="CB94" s="17">
        <f>([67]SUMMARY!$G100)</f>
        <v>0</v>
      </c>
      <c r="CC94" s="17">
        <f>([68]SUMMARY!$G100)</f>
        <v>0</v>
      </c>
      <c r="CD94" s="17">
        <f>([69]SUMMARY!$G100)</f>
        <v>0</v>
      </c>
      <c r="CE94" s="17">
        <f>([70]SUMMARY!$G100)</f>
        <v>0</v>
      </c>
      <c r="CF94" s="17">
        <f>([71]SUMMARY!$G100)</f>
        <v>0</v>
      </c>
      <c r="CG94" s="17">
        <f>([72]SUMMARY!$G100)</f>
        <v>0</v>
      </c>
      <c r="CH94" s="17">
        <f>([73]SUMMARY!$G100)</f>
        <v>0</v>
      </c>
      <c r="CI94" s="17">
        <f>([74]SUMMARY!$G100)</f>
        <v>0</v>
      </c>
      <c r="CJ94" s="17">
        <f>([75]SUMMARY!$G100)</f>
        <v>0</v>
      </c>
      <c r="CK94" s="17">
        <f>([76]SUMMARY!$G100)</f>
        <v>0</v>
      </c>
      <c r="CL94" s="17">
        <f>([77]SUMMARY!$G100)</f>
        <v>0</v>
      </c>
      <c r="CM94" s="17">
        <f>([78]SUMMARY!$G100)</f>
        <v>0</v>
      </c>
      <c r="CN94" s="17">
        <f>([79]SUMMARY!$G100)</f>
        <v>0</v>
      </c>
      <c r="CO94" s="17">
        <f>([80]SUMMARY!$G100)</f>
        <v>0</v>
      </c>
      <c r="CP94" s="17">
        <f>([81]SUMMARY!$G100)</f>
        <v>0</v>
      </c>
      <c r="CQ94" s="17">
        <f>([82]SUMMARY!$G100)</f>
        <v>0</v>
      </c>
      <c r="CR94" s="17">
        <f>([83]SUMMARY!$G100)</f>
        <v>0</v>
      </c>
      <c r="CS94" s="17">
        <f>([84]SUMMARY!$G100)</f>
        <v>0</v>
      </c>
      <c r="CT94" s="17">
        <f>([85]SUMMARY!$F62)</f>
        <v>0</v>
      </c>
      <c r="CU94" s="17">
        <f>([86]SUMMARY!$G100)</f>
        <v>0</v>
      </c>
      <c r="CV94" s="17">
        <f>([87]SUMMARY!$G100)</f>
        <v>0</v>
      </c>
      <c r="CW94" s="17">
        <f>([88]SUMMARY!$G100)</f>
        <v>0</v>
      </c>
      <c r="CX94" s="17">
        <f>([89]SUMMARY!$G100)</f>
        <v>0</v>
      </c>
      <c r="CY94" s="17">
        <f>([90]SUMMARY!$G100)</f>
        <v>0</v>
      </c>
      <c r="CZ94" s="17">
        <f>([91]SUMMARY!$G100)</f>
        <v>0</v>
      </c>
      <c r="DA94" s="17">
        <f>([92]SUMMARY!$G100)</f>
        <v>0</v>
      </c>
    </row>
    <row r="95" spans="1:105">
      <c r="A95" s="131">
        <v>1062001</v>
      </c>
      <c r="B95" s="131" t="s">
        <v>83</v>
      </c>
      <c r="C95" s="132">
        <v>870937</v>
      </c>
      <c r="D95" s="21">
        <v>344264</v>
      </c>
      <c r="E95" s="132">
        <f t="shared" si="72"/>
        <v>300072</v>
      </c>
      <c r="F95" s="21">
        <f t="shared" si="84"/>
        <v>-44192</v>
      </c>
      <c r="G95" s="21">
        <f t="shared" si="74"/>
        <v>315975.81599999999</v>
      </c>
      <c r="H95" s="21">
        <f t="shared" si="75"/>
        <v>333354.48587999999</v>
      </c>
      <c r="I95" s="21">
        <f t="shared" si="76"/>
        <v>0</v>
      </c>
      <c r="J95" s="21">
        <f t="shared" si="77"/>
        <v>0</v>
      </c>
      <c r="K95" s="21">
        <f t="shared" si="78"/>
        <v>0</v>
      </c>
      <c r="L95" s="21">
        <f t="shared" si="79"/>
        <v>101982</v>
      </c>
      <c r="M95" s="21">
        <f t="shared" si="80"/>
        <v>17500</v>
      </c>
      <c r="N95" s="21">
        <f t="shared" si="85"/>
        <v>168729</v>
      </c>
      <c r="O95" s="21">
        <f t="shared" si="82"/>
        <v>0</v>
      </c>
      <c r="P95" s="21">
        <f t="shared" si="86"/>
        <v>11861</v>
      </c>
      <c r="Q95" s="17">
        <f>([4]SUMMARY!$G101)</f>
        <v>0</v>
      </c>
      <c r="R95" s="17">
        <f>([5]SUMMARY!$G101)</f>
        <v>0</v>
      </c>
      <c r="S95" s="17">
        <f>([6]SUMMARY!$G101)</f>
        <v>0</v>
      </c>
      <c r="T95" s="17">
        <f>([7]SUMMARY!$G101)</f>
        <v>0</v>
      </c>
      <c r="U95" s="17">
        <f>([8]SUMMARY!$G101)</f>
        <v>0</v>
      </c>
      <c r="V95" s="17">
        <f>([9]SUMMARY!$G101)</f>
        <v>0</v>
      </c>
      <c r="W95" s="17">
        <f>([10]SUMMARY!$G101)</f>
        <v>0</v>
      </c>
      <c r="X95" s="17">
        <f>([11]SUMMARY!$G101)</f>
        <v>0</v>
      </c>
      <c r="Y95" s="17">
        <f>([12]SUMMARY!$G101)</f>
        <v>0</v>
      </c>
      <c r="Z95" s="17">
        <f>([13]SUMMARY!$G101)</f>
        <v>0</v>
      </c>
      <c r="AA95" s="17">
        <f>([14]SUMMARY!$G101)</f>
        <v>0</v>
      </c>
      <c r="AB95" s="17">
        <f>([15]SUMMARY!$G101)</f>
        <v>0</v>
      </c>
      <c r="AC95" s="17">
        <f>([16]SUMMARY!$G101)</f>
        <v>0</v>
      </c>
      <c r="AD95" s="17">
        <f>([17]SUMMARY!$G101)</f>
        <v>0</v>
      </c>
      <c r="AE95" s="17">
        <f>([18]SUMMARY!$G101)</f>
        <v>0</v>
      </c>
      <c r="AF95" s="17">
        <f>([19]SUMMARY!$G101)</f>
        <v>0</v>
      </c>
      <c r="AG95" s="17">
        <f>([20]SUMMARY!$G101)</f>
        <v>0</v>
      </c>
      <c r="AH95" s="17">
        <f>([21]SUMMARY!$G101)</f>
        <v>0</v>
      </c>
      <c r="AI95" s="17">
        <f>([22]SUMMARY!$G101)</f>
        <v>0</v>
      </c>
      <c r="AJ95" s="17">
        <f>([23]SUMMARY!$G101)</f>
        <v>0</v>
      </c>
      <c r="AK95" s="17">
        <f>([24]SUMMARY!$G101)</f>
        <v>0</v>
      </c>
      <c r="AL95" s="17">
        <f>([25]SUMMARY!$G101)</f>
        <v>0</v>
      </c>
      <c r="AM95" s="17">
        <f>([26]SUMMARY!$G101)</f>
        <v>0</v>
      </c>
      <c r="AN95" s="17">
        <f>([27]SUMMARY!$G101)</f>
        <v>0</v>
      </c>
      <c r="AO95" s="17">
        <f>([28]SUMMARY!$G101)</f>
        <v>3000</v>
      </c>
      <c r="AP95" s="17">
        <f>([29]SUMMARY!$F63)</f>
        <v>0</v>
      </c>
      <c r="AQ95" s="17">
        <f>([30]SUMMARY!$G101)</f>
        <v>0</v>
      </c>
      <c r="AR95" s="17">
        <f>([31]SUMMARY!$G101)</f>
        <v>0</v>
      </c>
      <c r="AS95" s="17">
        <f>([32]SUMMARY!$G101)</f>
        <v>0</v>
      </c>
      <c r="AT95" s="17">
        <f>([33]SUMMARY!$G101)</f>
        <v>0</v>
      </c>
      <c r="AU95" s="17">
        <f>([34]SUMMARY!$G101)</f>
        <v>0</v>
      </c>
      <c r="AV95" s="17">
        <f>([35]SUMMARY!$G101)</f>
        <v>0</v>
      </c>
      <c r="AW95" s="17">
        <f>([36]SUMMARY!$G101)</f>
        <v>39982</v>
      </c>
      <c r="AX95" s="17">
        <f>([37]SUMMARY!$G101)</f>
        <v>0</v>
      </c>
      <c r="AY95" s="17">
        <f>([38]SUMMARY!$G101)</f>
        <v>0</v>
      </c>
      <c r="AZ95" s="17">
        <f>([39]SUMMARY!$G101)</f>
        <v>21000</v>
      </c>
      <c r="BA95" s="17">
        <f>([40]SUMMARY!$G101)</f>
        <v>28000</v>
      </c>
      <c r="BB95" s="17">
        <f>([41]SUMMARY!$F63)</f>
        <v>0</v>
      </c>
      <c r="BC95" s="17">
        <f>([42]SUMMARY!$G101)</f>
        <v>0</v>
      </c>
      <c r="BD95" s="17">
        <f>([43]SUMMARY!$G101)</f>
        <v>0</v>
      </c>
      <c r="BE95" s="17">
        <f>([44]SUMMARY!$G101)</f>
        <v>0</v>
      </c>
      <c r="BF95" s="17">
        <f>([45]SUMMARY!$G101)</f>
        <v>0</v>
      </c>
      <c r="BG95" s="17">
        <f>([46]SUMMARY!$G101)</f>
        <v>0</v>
      </c>
      <c r="BH95" s="17">
        <f>([47]SUMMARY!$F63)</f>
        <v>0</v>
      </c>
      <c r="BI95" s="17">
        <f>([48]SUMMARY!$F63)</f>
        <v>0</v>
      </c>
      <c r="BJ95" s="17">
        <f>([49]SUMMARY!$F63)</f>
        <v>0</v>
      </c>
      <c r="BK95" s="17">
        <f>([50]SUMMARY!$G101)</f>
        <v>10000</v>
      </c>
      <c r="BL95" s="17">
        <f>([51]SUMMARY!$F63)</f>
        <v>0</v>
      </c>
      <c r="BM95" s="17">
        <f>([52]SUMMARY!$G101)</f>
        <v>0</v>
      </c>
      <c r="BN95" s="17">
        <f>([53]SUMMARY!$G101)</f>
        <v>0</v>
      </c>
      <c r="BO95" s="17">
        <f>([54]SUMMARY!$G101)</f>
        <v>0</v>
      </c>
      <c r="BP95" s="17">
        <f>([55]SUMMARY!$G101)</f>
        <v>0</v>
      </c>
      <c r="BQ95" s="17">
        <f>([56]SUMMARY!$G101)</f>
        <v>0</v>
      </c>
      <c r="BR95" s="17">
        <f>([57]SUMMARY!$G101)</f>
        <v>0</v>
      </c>
      <c r="BS95" s="17">
        <f>([58]SUMMARY!$F63)</f>
        <v>0</v>
      </c>
      <c r="BT95" s="17">
        <f>([59]SUMMARY!$F63)</f>
        <v>0</v>
      </c>
      <c r="BU95" s="17">
        <f>([60]SUMMARY!$G101)</f>
        <v>0</v>
      </c>
      <c r="BV95" s="17">
        <f>([61]SUMMARY!$F63)</f>
        <v>0</v>
      </c>
      <c r="BW95" s="17">
        <f>([62]SUMMARY!$G101)</f>
        <v>1500</v>
      </c>
      <c r="BX95" s="17">
        <f>([63]SUMMARY!$G101)</f>
        <v>4000</v>
      </c>
      <c r="BY95" s="17">
        <f>([64]SUMMARY!$G101)</f>
        <v>4000</v>
      </c>
      <c r="BZ95" s="17">
        <f>([65]SUMMARY!$G101)</f>
        <v>4000</v>
      </c>
      <c r="CA95" s="17">
        <f>([66]SUMMARY!$G101)</f>
        <v>4000</v>
      </c>
      <c r="CB95" s="17">
        <f>([67]SUMMARY!$G101)</f>
        <v>0</v>
      </c>
      <c r="CC95" s="17">
        <f>([68]SUMMARY!$G101)</f>
        <v>138729</v>
      </c>
      <c r="CD95" s="17">
        <f>([69]SUMMARY!$G101)</f>
        <v>0</v>
      </c>
      <c r="CE95" s="17">
        <f>([70]SUMMARY!$G101)</f>
        <v>0</v>
      </c>
      <c r="CF95" s="17">
        <f>([71]SUMMARY!$G101)</f>
        <v>0</v>
      </c>
      <c r="CG95" s="17">
        <f>([72]SUMMARY!$G101)</f>
        <v>30000</v>
      </c>
      <c r="CH95" s="17">
        <f>([73]SUMMARY!$G101)</f>
        <v>0</v>
      </c>
      <c r="CI95" s="17">
        <f>([74]SUMMARY!$G101)</f>
        <v>0</v>
      </c>
      <c r="CJ95" s="17">
        <f>([75]SUMMARY!$G101)</f>
        <v>0</v>
      </c>
      <c r="CK95" s="17">
        <f>([76]SUMMARY!$G101)</f>
        <v>0</v>
      </c>
      <c r="CL95" s="17">
        <f>([77]SUMMARY!$G101)</f>
        <v>0</v>
      </c>
      <c r="CM95" s="17">
        <f>([78]SUMMARY!$G101)</f>
        <v>0</v>
      </c>
      <c r="CN95" s="17">
        <f>([79]SUMMARY!$G101)</f>
        <v>0</v>
      </c>
      <c r="CO95" s="17">
        <f>([80]SUMMARY!$G101)</f>
        <v>0</v>
      </c>
      <c r="CP95" s="17">
        <f>([81]SUMMARY!$G101)</f>
        <v>0</v>
      </c>
      <c r="CQ95" s="17">
        <f>([82]SUMMARY!$G101)</f>
        <v>0</v>
      </c>
      <c r="CR95" s="17">
        <f>([83]SUMMARY!$G101)</f>
        <v>0</v>
      </c>
      <c r="CS95" s="17">
        <f>([84]SUMMARY!$G101)</f>
        <v>0</v>
      </c>
      <c r="CT95" s="17">
        <f>([85]SUMMARY!$F63)</f>
        <v>0</v>
      </c>
      <c r="CU95" s="17">
        <f>([86]SUMMARY!$G101)</f>
        <v>0</v>
      </c>
      <c r="CV95" s="17">
        <f>([87]SUMMARY!$G101)</f>
        <v>0</v>
      </c>
      <c r="CW95" s="17">
        <f>([88]SUMMARY!$G101)</f>
        <v>0</v>
      </c>
      <c r="CX95" s="17">
        <f>([89]SUMMARY!$G101)</f>
        <v>3000</v>
      </c>
      <c r="CY95" s="17">
        <f>([90]SUMMARY!$G101)</f>
        <v>0</v>
      </c>
      <c r="CZ95" s="17">
        <f>([91]SUMMARY!$G101)</f>
        <v>0</v>
      </c>
      <c r="DA95" s="17">
        <f>([92]SUMMARY!$G101)</f>
        <v>8861</v>
      </c>
    </row>
    <row r="96" spans="1:105">
      <c r="A96" s="131">
        <v>1062003</v>
      </c>
      <c r="B96" s="131" t="s">
        <v>84</v>
      </c>
      <c r="C96" s="132">
        <v>733830</v>
      </c>
      <c r="D96" s="21">
        <v>0</v>
      </c>
      <c r="E96" s="132">
        <f t="shared" si="72"/>
        <v>0</v>
      </c>
      <c r="F96" s="21">
        <f t="shared" si="84"/>
        <v>0</v>
      </c>
      <c r="G96" s="21">
        <f t="shared" si="74"/>
        <v>0</v>
      </c>
      <c r="H96" s="21">
        <f t="shared" si="75"/>
        <v>0</v>
      </c>
      <c r="I96" s="21">
        <f t="shared" si="76"/>
        <v>0</v>
      </c>
      <c r="J96" s="21">
        <f t="shared" si="77"/>
        <v>0</v>
      </c>
      <c r="K96" s="21">
        <f t="shared" si="78"/>
        <v>0</v>
      </c>
      <c r="L96" s="21">
        <f t="shared" si="79"/>
        <v>0</v>
      </c>
      <c r="M96" s="21">
        <f t="shared" si="80"/>
        <v>0</v>
      </c>
      <c r="N96" s="21">
        <f t="shared" si="85"/>
        <v>0</v>
      </c>
      <c r="O96" s="21">
        <f t="shared" si="82"/>
        <v>0</v>
      </c>
      <c r="P96" s="21">
        <f t="shared" si="86"/>
        <v>0</v>
      </c>
      <c r="Q96" s="17">
        <f>([4]SUMMARY!$G102)</f>
        <v>0</v>
      </c>
      <c r="R96" s="17">
        <f>([5]SUMMARY!$G102)</f>
        <v>0</v>
      </c>
      <c r="S96" s="17">
        <f>([6]SUMMARY!$G102)</f>
        <v>0</v>
      </c>
      <c r="T96" s="17">
        <f>([7]SUMMARY!$G102)</f>
        <v>0</v>
      </c>
      <c r="U96" s="17">
        <f>([8]SUMMARY!$G102)</f>
        <v>0</v>
      </c>
      <c r="V96" s="17">
        <f>([9]SUMMARY!$G102)</f>
        <v>0</v>
      </c>
      <c r="W96" s="17">
        <f>([10]SUMMARY!$G102)</f>
        <v>0</v>
      </c>
      <c r="X96" s="17">
        <f>([11]SUMMARY!$G102)</f>
        <v>0</v>
      </c>
      <c r="Y96" s="17">
        <f>([12]SUMMARY!$G102)</f>
        <v>0</v>
      </c>
      <c r="Z96" s="17">
        <f>([13]SUMMARY!$G102)</f>
        <v>0</v>
      </c>
      <c r="AA96" s="17">
        <f>([14]SUMMARY!$G102)</f>
        <v>0</v>
      </c>
      <c r="AB96" s="17">
        <f>([15]SUMMARY!$G102)</f>
        <v>0</v>
      </c>
      <c r="AC96" s="17">
        <f>([16]SUMMARY!$G102)</f>
        <v>0</v>
      </c>
      <c r="AD96" s="17">
        <f>([17]SUMMARY!$G102)</f>
        <v>0</v>
      </c>
      <c r="AE96" s="17">
        <f>([18]SUMMARY!$G102)</f>
        <v>0</v>
      </c>
      <c r="AF96" s="17">
        <f>([19]SUMMARY!$G102)</f>
        <v>0</v>
      </c>
      <c r="AG96" s="17">
        <f>([20]SUMMARY!$G102)</f>
        <v>0</v>
      </c>
      <c r="AH96" s="17">
        <f>([21]SUMMARY!$G102)</f>
        <v>0</v>
      </c>
      <c r="AI96" s="17">
        <f>([22]SUMMARY!$G102)</f>
        <v>0</v>
      </c>
      <c r="AJ96" s="17">
        <f>([23]SUMMARY!$G102)</f>
        <v>0</v>
      </c>
      <c r="AK96" s="17">
        <f>([24]SUMMARY!$G102)</f>
        <v>0</v>
      </c>
      <c r="AL96" s="17">
        <f>([25]SUMMARY!$G102)</f>
        <v>0</v>
      </c>
      <c r="AM96" s="17">
        <f>([26]SUMMARY!$G102)</f>
        <v>0</v>
      </c>
      <c r="AN96" s="17">
        <f>([27]SUMMARY!$G102)</f>
        <v>0</v>
      </c>
      <c r="AO96" s="17">
        <f>([28]SUMMARY!$G102)</f>
        <v>0</v>
      </c>
      <c r="AP96" s="17" t="str">
        <f>([29]SUMMARY!$F64)</f>
        <v>n/a</v>
      </c>
      <c r="AQ96" s="17">
        <f>([30]SUMMARY!$G102)</f>
        <v>0</v>
      </c>
      <c r="AR96" s="17">
        <f>([31]SUMMARY!$G102)</f>
        <v>0</v>
      </c>
      <c r="AS96" s="17">
        <f>([32]SUMMARY!$G102)</f>
        <v>0</v>
      </c>
      <c r="AT96" s="17">
        <f>([33]SUMMARY!$G102)</f>
        <v>0</v>
      </c>
      <c r="AU96" s="17">
        <f>([34]SUMMARY!$G102)</f>
        <v>0</v>
      </c>
      <c r="AV96" s="17">
        <f>([35]SUMMARY!$G102)</f>
        <v>0</v>
      </c>
      <c r="AW96" s="17">
        <f>([36]SUMMARY!$G102)</f>
        <v>0</v>
      </c>
      <c r="AX96" s="17">
        <f>([37]SUMMARY!$G102)</f>
        <v>0</v>
      </c>
      <c r="AY96" s="17">
        <f>([38]SUMMARY!$G102)</f>
        <v>0</v>
      </c>
      <c r="AZ96" s="17">
        <f>([39]SUMMARY!$G102)</f>
        <v>0</v>
      </c>
      <c r="BA96" s="17">
        <f>([40]SUMMARY!$G102)</f>
        <v>0</v>
      </c>
      <c r="BB96" s="17" t="str">
        <f>([41]SUMMARY!$F64)</f>
        <v>n/a</v>
      </c>
      <c r="BC96" s="17">
        <f>([42]SUMMARY!$G102)</f>
        <v>0</v>
      </c>
      <c r="BD96" s="17">
        <f>([43]SUMMARY!$G102)</f>
        <v>0</v>
      </c>
      <c r="BE96" s="17">
        <f>([44]SUMMARY!$G102)</f>
        <v>0</v>
      </c>
      <c r="BF96" s="17">
        <f>([45]SUMMARY!$G102)</f>
        <v>0</v>
      </c>
      <c r="BG96" s="17">
        <f>([46]SUMMARY!$G102)</f>
        <v>0</v>
      </c>
      <c r="BH96" s="17" t="str">
        <f>([47]SUMMARY!$F64)</f>
        <v>n/a</v>
      </c>
      <c r="BI96" s="17" t="str">
        <f>([48]SUMMARY!$F64)</f>
        <v>n/a</v>
      </c>
      <c r="BJ96" s="17" t="str">
        <f>([49]SUMMARY!$F64)</f>
        <v>n/a</v>
      </c>
      <c r="BK96" s="17">
        <f>([50]SUMMARY!$G102)</f>
        <v>0</v>
      </c>
      <c r="BL96" s="17" t="str">
        <f>([51]SUMMARY!$F64)</f>
        <v>n/a</v>
      </c>
      <c r="BM96" s="17">
        <f>([52]SUMMARY!$G102)</f>
        <v>0</v>
      </c>
      <c r="BN96" s="17">
        <f>([53]SUMMARY!$G102)</f>
        <v>0</v>
      </c>
      <c r="BO96" s="17">
        <f>([54]SUMMARY!$G102)</f>
        <v>0</v>
      </c>
      <c r="BP96" s="17">
        <f>([55]SUMMARY!$G102)</f>
        <v>0</v>
      </c>
      <c r="BQ96" s="17">
        <f>([56]SUMMARY!$G102)</f>
        <v>0</v>
      </c>
      <c r="BR96" s="17">
        <f>([57]SUMMARY!$G102)</f>
        <v>0</v>
      </c>
      <c r="BS96" s="17" t="str">
        <f>([58]SUMMARY!$F64)</f>
        <v>n/a</v>
      </c>
      <c r="BT96" s="17" t="str">
        <f>([59]SUMMARY!$F64)</f>
        <v>n/a</v>
      </c>
      <c r="BU96" s="17">
        <f>([60]SUMMARY!$G102)</f>
        <v>0</v>
      </c>
      <c r="BV96" s="17" t="str">
        <f>([61]SUMMARY!$F64)</f>
        <v>n/a</v>
      </c>
      <c r="BW96" s="17">
        <f>([62]SUMMARY!$G102)</f>
        <v>0</v>
      </c>
      <c r="BX96" s="17">
        <f>([63]SUMMARY!$G102)</f>
        <v>0</v>
      </c>
      <c r="BY96" s="17">
        <f>([64]SUMMARY!$G102)</f>
        <v>0</v>
      </c>
      <c r="BZ96" s="17">
        <f>([65]SUMMARY!$G102)</f>
        <v>0</v>
      </c>
      <c r="CA96" s="17">
        <f>([66]SUMMARY!$G102)</f>
        <v>0</v>
      </c>
      <c r="CB96" s="17">
        <f>([67]SUMMARY!$G102)</f>
        <v>0</v>
      </c>
      <c r="CC96" s="17">
        <f>([68]SUMMARY!$G102)</f>
        <v>0</v>
      </c>
      <c r="CD96" s="17">
        <f>([69]SUMMARY!$G102)</f>
        <v>0</v>
      </c>
      <c r="CE96" s="17">
        <f>([70]SUMMARY!$G102)</f>
        <v>0</v>
      </c>
      <c r="CF96" s="17">
        <f>([71]SUMMARY!$G102)</f>
        <v>0</v>
      </c>
      <c r="CG96" s="17">
        <f>([72]SUMMARY!$G102)</f>
        <v>0</v>
      </c>
      <c r="CH96" s="17">
        <f>([73]SUMMARY!$G102)</f>
        <v>0</v>
      </c>
      <c r="CI96" s="17">
        <f>([74]SUMMARY!$G102)</f>
        <v>0</v>
      </c>
      <c r="CJ96" s="17">
        <f>([75]SUMMARY!$G102)</f>
        <v>0</v>
      </c>
      <c r="CK96" s="17">
        <f>([76]SUMMARY!$G102)</f>
        <v>0</v>
      </c>
      <c r="CL96" s="17">
        <f>([77]SUMMARY!$G102)</f>
        <v>0</v>
      </c>
      <c r="CM96" s="17">
        <f>([78]SUMMARY!$G102)</f>
        <v>0</v>
      </c>
      <c r="CN96" s="17">
        <f>([79]SUMMARY!$G102)</f>
        <v>0</v>
      </c>
      <c r="CO96" s="17">
        <f>([80]SUMMARY!$G102)</f>
        <v>0</v>
      </c>
      <c r="CP96" s="17">
        <f>([81]SUMMARY!$G102)</f>
        <v>0</v>
      </c>
      <c r="CQ96" s="17">
        <f>([82]SUMMARY!$G102)</f>
        <v>0</v>
      </c>
      <c r="CR96" s="17">
        <f>([83]SUMMARY!$G102)</f>
        <v>0</v>
      </c>
      <c r="CS96" s="17">
        <f>([84]SUMMARY!$G102)</f>
        <v>0</v>
      </c>
      <c r="CT96" s="17" t="str">
        <f>([85]SUMMARY!$F64)</f>
        <v>n/a</v>
      </c>
      <c r="CU96" s="17">
        <f>([86]SUMMARY!$G102)</f>
        <v>0</v>
      </c>
      <c r="CV96" s="17">
        <f>([87]SUMMARY!$G102)</f>
        <v>0</v>
      </c>
      <c r="CW96" s="17">
        <f>([88]SUMMARY!$G102)</f>
        <v>0</v>
      </c>
      <c r="CX96" s="17">
        <f>([89]SUMMARY!$G102)</f>
        <v>0</v>
      </c>
      <c r="CY96" s="17">
        <f>([90]SUMMARY!$G102)</f>
        <v>0</v>
      </c>
      <c r="CZ96" s="17">
        <f>([91]SUMMARY!$G102)</f>
        <v>0</v>
      </c>
      <c r="DA96" s="17">
        <f>([92]SUMMARY!$G102)</f>
        <v>0</v>
      </c>
    </row>
    <row r="97" spans="1:105">
      <c r="A97" s="131">
        <v>1062009</v>
      </c>
      <c r="B97" s="131" t="s">
        <v>85</v>
      </c>
      <c r="C97" s="132">
        <v>187479</v>
      </c>
      <c r="D97" s="21">
        <v>180000</v>
      </c>
      <c r="E97" s="132">
        <f t="shared" si="72"/>
        <v>181697</v>
      </c>
      <c r="F97" s="21">
        <f t="shared" si="84"/>
        <v>1697</v>
      </c>
      <c r="G97" s="21">
        <f t="shared" si="74"/>
        <v>191326.94099999999</v>
      </c>
      <c r="H97" s="21">
        <f t="shared" si="75"/>
        <v>201849.92275499998</v>
      </c>
      <c r="I97" s="21">
        <f t="shared" si="76"/>
        <v>0</v>
      </c>
      <c r="J97" s="21">
        <f t="shared" si="77"/>
        <v>0</v>
      </c>
      <c r="K97" s="21">
        <f t="shared" si="78"/>
        <v>0</v>
      </c>
      <c r="L97" s="21">
        <f t="shared" si="79"/>
        <v>0</v>
      </c>
      <c r="M97" s="21">
        <f t="shared" si="80"/>
        <v>0</v>
      </c>
      <c r="N97" s="21">
        <f t="shared" si="85"/>
        <v>181697</v>
      </c>
      <c r="O97" s="21">
        <f t="shared" si="82"/>
        <v>0</v>
      </c>
      <c r="P97" s="21">
        <f t="shared" si="86"/>
        <v>0</v>
      </c>
      <c r="Q97" s="17">
        <f>([4]SUMMARY!$G103)</f>
        <v>0</v>
      </c>
      <c r="R97" s="17">
        <f>([5]SUMMARY!$G103)</f>
        <v>0</v>
      </c>
      <c r="S97" s="17">
        <f>([6]SUMMARY!$G103)</f>
        <v>0</v>
      </c>
      <c r="T97" s="17">
        <f>([7]SUMMARY!$G103)</f>
        <v>0</v>
      </c>
      <c r="U97" s="17">
        <f>([8]SUMMARY!$G103)</f>
        <v>0</v>
      </c>
      <c r="V97" s="17">
        <f>([9]SUMMARY!$G103)</f>
        <v>0</v>
      </c>
      <c r="W97" s="17">
        <f>([10]SUMMARY!$G103)</f>
        <v>0</v>
      </c>
      <c r="X97" s="17">
        <f>([11]SUMMARY!$G103)</f>
        <v>0</v>
      </c>
      <c r="Y97" s="17">
        <f>([12]SUMMARY!$G103)</f>
        <v>0</v>
      </c>
      <c r="Z97" s="17">
        <f>([13]SUMMARY!$G103)</f>
        <v>0</v>
      </c>
      <c r="AA97" s="17">
        <f>([14]SUMMARY!$G103)</f>
        <v>0</v>
      </c>
      <c r="AB97" s="17">
        <f>([15]SUMMARY!$G103)</f>
        <v>0</v>
      </c>
      <c r="AC97" s="17">
        <f>([16]SUMMARY!$G103)</f>
        <v>0</v>
      </c>
      <c r="AD97" s="17">
        <f>([17]SUMMARY!$G103)</f>
        <v>0</v>
      </c>
      <c r="AE97" s="17">
        <f>([18]SUMMARY!$G103)</f>
        <v>0</v>
      </c>
      <c r="AF97" s="17">
        <f>([19]SUMMARY!$G103)</f>
        <v>0</v>
      </c>
      <c r="AG97" s="17">
        <f>([20]SUMMARY!$G103)</f>
        <v>0</v>
      </c>
      <c r="AH97" s="17">
        <f>([21]SUMMARY!$G103)</f>
        <v>0</v>
      </c>
      <c r="AI97" s="17">
        <f>([22]SUMMARY!$G103)</f>
        <v>0</v>
      </c>
      <c r="AJ97" s="17">
        <f>([23]SUMMARY!$G103)</f>
        <v>0</v>
      </c>
      <c r="AK97" s="17">
        <f>([24]SUMMARY!$G103)</f>
        <v>0</v>
      </c>
      <c r="AL97" s="17">
        <f>([25]SUMMARY!$G103)</f>
        <v>0</v>
      </c>
      <c r="AM97" s="17">
        <f>([26]SUMMARY!$G103)</f>
        <v>0</v>
      </c>
      <c r="AN97" s="17">
        <f>([27]SUMMARY!$G103)</f>
        <v>0</v>
      </c>
      <c r="AO97" s="17">
        <f>([28]SUMMARY!$G103)</f>
        <v>0</v>
      </c>
      <c r="AP97" s="17">
        <f>([29]SUMMARY!$F65)</f>
        <v>0</v>
      </c>
      <c r="AQ97" s="17">
        <f>([30]SUMMARY!$G103)</f>
        <v>0</v>
      </c>
      <c r="AR97" s="17">
        <f>([31]SUMMARY!$G103)</f>
        <v>0</v>
      </c>
      <c r="AS97" s="17">
        <f>([32]SUMMARY!$G103)</f>
        <v>0</v>
      </c>
      <c r="AT97" s="17">
        <f>([33]SUMMARY!$G103)</f>
        <v>0</v>
      </c>
      <c r="AU97" s="17">
        <f>([34]SUMMARY!$G103)</f>
        <v>0</v>
      </c>
      <c r="AV97" s="17">
        <f>([35]SUMMARY!$G103)</f>
        <v>0</v>
      </c>
      <c r="AW97" s="17">
        <f>([36]SUMMARY!$G103)</f>
        <v>0</v>
      </c>
      <c r="AX97" s="17">
        <f>([37]SUMMARY!$G103)</f>
        <v>0</v>
      </c>
      <c r="AY97" s="17">
        <f>([38]SUMMARY!$G103)</f>
        <v>0</v>
      </c>
      <c r="AZ97" s="17">
        <f>([39]SUMMARY!$G103)</f>
        <v>0</v>
      </c>
      <c r="BA97" s="17">
        <f>([40]SUMMARY!$G103)</f>
        <v>0</v>
      </c>
      <c r="BB97" s="17">
        <f>([41]SUMMARY!$F65)</f>
        <v>0</v>
      </c>
      <c r="BC97" s="17">
        <f>([42]SUMMARY!$G103)</f>
        <v>0</v>
      </c>
      <c r="BD97" s="17">
        <f>([43]SUMMARY!$G103)</f>
        <v>0</v>
      </c>
      <c r="BE97" s="17">
        <f>([44]SUMMARY!$G103)</f>
        <v>0</v>
      </c>
      <c r="BF97" s="17">
        <f>([45]SUMMARY!$G103)</f>
        <v>0</v>
      </c>
      <c r="BG97" s="17">
        <f>([46]SUMMARY!$G103)</f>
        <v>0</v>
      </c>
      <c r="BH97" s="17">
        <f>([47]SUMMARY!$F65)</f>
        <v>0</v>
      </c>
      <c r="BI97" s="17">
        <f>([48]SUMMARY!$F65)</f>
        <v>0</v>
      </c>
      <c r="BJ97" s="17">
        <f>([49]SUMMARY!$F65)</f>
        <v>0</v>
      </c>
      <c r="BK97" s="17">
        <f>([50]SUMMARY!$G103)</f>
        <v>0</v>
      </c>
      <c r="BL97" s="17">
        <f>([51]SUMMARY!$F65)</f>
        <v>0</v>
      </c>
      <c r="BM97" s="17">
        <f>([52]SUMMARY!$G103)</f>
        <v>0</v>
      </c>
      <c r="BN97" s="17">
        <f>([53]SUMMARY!$G103)</f>
        <v>0</v>
      </c>
      <c r="BO97" s="17">
        <f>([54]SUMMARY!$G103)</f>
        <v>0</v>
      </c>
      <c r="BP97" s="17">
        <f>([55]SUMMARY!$G103)</f>
        <v>0</v>
      </c>
      <c r="BQ97" s="17">
        <f>([56]SUMMARY!$G103)</f>
        <v>0</v>
      </c>
      <c r="BR97" s="17">
        <f>([57]SUMMARY!$G103)</f>
        <v>0</v>
      </c>
      <c r="BS97" s="17">
        <f>([58]SUMMARY!$F65)</f>
        <v>0</v>
      </c>
      <c r="BT97" s="17">
        <f>([59]SUMMARY!$F65)</f>
        <v>0</v>
      </c>
      <c r="BU97" s="17">
        <f>([60]SUMMARY!$G103)</f>
        <v>0</v>
      </c>
      <c r="BV97" s="17">
        <f>([61]SUMMARY!$F65)</f>
        <v>0</v>
      </c>
      <c r="BW97" s="17">
        <f>([62]SUMMARY!$G103)</f>
        <v>0</v>
      </c>
      <c r="BX97" s="17">
        <f>([63]SUMMARY!$G103)</f>
        <v>0</v>
      </c>
      <c r="BY97" s="17">
        <f>([64]SUMMARY!$G103)</f>
        <v>0</v>
      </c>
      <c r="BZ97" s="17">
        <f>([65]SUMMARY!$G103)</f>
        <v>0</v>
      </c>
      <c r="CA97" s="17">
        <f>([66]SUMMARY!$G103)</f>
        <v>0</v>
      </c>
      <c r="CB97" s="17">
        <f>([67]SUMMARY!$G103)</f>
        <v>0</v>
      </c>
      <c r="CC97" s="17">
        <f>([68]SUMMARY!$G103)</f>
        <v>0</v>
      </c>
      <c r="CD97" s="17">
        <f>([69]SUMMARY!$G103)</f>
        <v>0</v>
      </c>
      <c r="CE97" s="17">
        <f>([70]SUMMARY!$G103)</f>
        <v>0</v>
      </c>
      <c r="CF97" s="17">
        <f>([71]SUMMARY!$G103)</f>
        <v>181697</v>
      </c>
      <c r="CG97" s="17">
        <f>([72]SUMMARY!$G103)</f>
        <v>0</v>
      </c>
      <c r="CH97" s="17">
        <f>([73]SUMMARY!$G103)</f>
        <v>0</v>
      </c>
      <c r="CI97" s="17">
        <f>([74]SUMMARY!$G103)</f>
        <v>0</v>
      </c>
      <c r="CJ97" s="17">
        <f>([75]SUMMARY!$G103)</f>
        <v>0</v>
      </c>
      <c r="CK97" s="17">
        <f>([76]SUMMARY!$G103)</f>
        <v>0</v>
      </c>
      <c r="CL97" s="17">
        <f>([77]SUMMARY!$G103)</f>
        <v>0</v>
      </c>
      <c r="CM97" s="17">
        <f>([78]SUMMARY!$G103)</f>
        <v>0</v>
      </c>
      <c r="CN97" s="17">
        <f>([79]SUMMARY!$G103)</f>
        <v>0</v>
      </c>
      <c r="CO97" s="17">
        <f>([80]SUMMARY!$G103)</f>
        <v>0</v>
      </c>
      <c r="CP97" s="17">
        <f>([81]SUMMARY!$G103)</f>
        <v>0</v>
      </c>
      <c r="CQ97" s="17">
        <f>([82]SUMMARY!$G103)</f>
        <v>0</v>
      </c>
      <c r="CR97" s="17">
        <f>([83]SUMMARY!$G103)</f>
        <v>0</v>
      </c>
      <c r="CS97" s="17">
        <f>([84]SUMMARY!$G103)</f>
        <v>0</v>
      </c>
      <c r="CT97" s="17">
        <f>([85]SUMMARY!$F65)</f>
        <v>0</v>
      </c>
      <c r="CU97" s="17">
        <f>([86]SUMMARY!$G103)</f>
        <v>0</v>
      </c>
      <c r="CV97" s="17">
        <f>([87]SUMMARY!$G103)</f>
        <v>0</v>
      </c>
      <c r="CW97" s="17">
        <f>([88]SUMMARY!$G103)</f>
        <v>0</v>
      </c>
      <c r="CX97" s="17">
        <f>([89]SUMMARY!$G103)</f>
        <v>0</v>
      </c>
      <c r="CY97" s="17">
        <f>([90]SUMMARY!$G103)</f>
        <v>0</v>
      </c>
      <c r="CZ97" s="17">
        <f>([91]SUMMARY!$G103)</f>
        <v>0</v>
      </c>
      <c r="DA97" s="17">
        <f>([92]SUMMARY!$G103)</f>
        <v>0</v>
      </c>
    </row>
    <row r="98" spans="1:105">
      <c r="A98" s="131">
        <v>1062010</v>
      </c>
      <c r="B98" s="131" t="s">
        <v>86</v>
      </c>
      <c r="C98" s="132">
        <v>2517230</v>
      </c>
      <c r="D98" s="21">
        <v>0</v>
      </c>
      <c r="E98" s="132">
        <f t="shared" si="72"/>
        <v>0</v>
      </c>
      <c r="F98" s="21">
        <f t="shared" si="84"/>
        <v>0</v>
      </c>
      <c r="G98" s="21">
        <f t="shared" si="74"/>
        <v>0</v>
      </c>
      <c r="H98" s="21">
        <f t="shared" si="75"/>
        <v>0</v>
      </c>
      <c r="I98" s="21">
        <f t="shared" si="76"/>
        <v>0</v>
      </c>
      <c r="J98" s="21">
        <f t="shared" si="77"/>
        <v>0</v>
      </c>
      <c r="K98" s="21">
        <f t="shared" si="78"/>
        <v>0</v>
      </c>
      <c r="L98" s="21">
        <f t="shared" si="79"/>
        <v>0</v>
      </c>
      <c r="M98" s="21">
        <f t="shared" si="80"/>
        <v>0</v>
      </c>
      <c r="N98" s="21">
        <f t="shared" si="85"/>
        <v>0</v>
      </c>
      <c r="O98" s="21">
        <f t="shared" si="82"/>
        <v>0</v>
      </c>
      <c r="P98" s="21">
        <f t="shared" si="86"/>
        <v>0</v>
      </c>
      <c r="Q98" s="17">
        <f>([4]SUMMARY!$G104)</f>
        <v>0</v>
      </c>
      <c r="R98" s="17">
        <f>([5]SUMMARY!$G104)</f>
        <v>0</v>
      </c>
      <c r="S98" s="17">
        <f>([6]SUMMARY!$G104)</f>
        <v>0</v>
      </c>
      <c r="T98" s="17">
        <f>([7]SUMMARY!$G104)</f>
        <v>0</v>
      </c>
      <c r="U98" s="17">
        <f>([8]SUMMARY!$G104)</f>
        <v>0</v>
      </c>
      <c r="V98" s="17">
        <f>([9]SUMMARY!$G104)</f>
        <v>0</v>
      </c>
      <c r="W98" s="17">
        <f>([10]SUMMARY!$G104)</f>
        <v>0</v>
      </c>
      <c r="X98" s="17">
        <f>([11]SUMMARY!$G104)</f>
        <v>0</v>
      </c>
      <c r="Y98" s="17">
        <f>([12]SUMMARY!$G104)</f>
        <v>0</v>
      </c>
      <c r="Z98" s="17">
        <f>([13]SUMMARY!$G104)</f>
        <v>0</v>
      </c>
      <c r="AA98" s="17">
        <f>([14]SUMMARY!$G104)</f>
        <v>0</v>
      </c>
      <c r="AB98" s="17">
        <f>([15]SUMMARY!$G104)</f>
        <v>0</v>
      </c>
      <c r="AC98" s="17">
        <f>([16]SUMMARY!$G104)</f>
        <v>0</v>
      </c>
      <c r="AD98" s="17">
        <f>([17]SUMMARY!$G104)</f>
        <v>0</v>
      </c>
      <c r="AE98" s="17">
        <f>([18]SUMMARY!$G104)</f>
        <v>0</v>
      </c>
      <c r="AF98" s="17">
        <f>([19]SUMMARY!$G104)</f>
        <v>0</v>
      </c>
      <c r="AG98" s="17">
        <f>([20]SUMMARY!$G104)</f>
        <v>0</v>
      </c>
      <c r="AH98" s="17">
        <f>([21]SUMMARY!$G104)</f>
        <v>0</v>
      </c>
      <c r="AI98" s="17">
        <f>([22]SUMMARY!$G104)</f>
        <v>0</v>
      </c>
      <c r="AJ98" s="17">
        <f>([23]SUMMARY!$G104)</f>
        <v>0</v>
      </c>
      <c r="AK98" s="17">
        <f>([24]SUMMARY!$G104)</f>
        <v>0</v>
      </c>
      <c r="AL98" s="17">
        <f>([25]SUMMARY!$G104)</f>
        <v>0</v>
      </c>
      <c r="AM98" s="17">
        <f>([26]SUMMARY!$G104)</f>
        <v>0</v>
      </c>
      <c r="AN98" s="17">
        <f>([27]SUMMARY!$G104)</f>
        <v>0</v>
      </c>
      <c r="AO98" s="17">
        <f>([28]SUMMARY!$G104)</f>
        <v>0</v>
      </c>
      <c r="AP98" s="17" t="str">
        <f>([29]SUMMARY!$F66)</f>
        <v>n/a</v>
      </c>
      <c r="AQ98" s="17">
        <f>([30]SUMMARY!$G104)</f>
        <v>0</v>
      </c>
      <c r="AR98" s="17">
        <f>([31]SUMMARY!$G104)</f>
        <v>0</v>
      </c>
      <c r="AS98" s="17">
        <f>([32]SUMMARY!$G104)</f>
        <v>0</v>
      </c>
      <c r="AT98" s="17">
        <f>([33]SUMMARY!$G104)</f>
        <v>0</v>
      </c>
      <c r="AU98" s="17">
        <f>([34]SUMMARY!$G104)</f>
        <v>0</v>
      </c>
      <c r="AV98" s="17">
        <f>([35]SUMMARY!$G104)</f>
        <v>0</v>
      </c>
      <c r="AW98" s="17">
        <f>([36]SUMMARY!$G104)</f>
        <v>0</v>
      </c>
      <c r="AX98" s="17">
        <f>([37]SUMMARY!$G104)</f>
        <v>0</v>
      </c>
      <c r="AY98" s="17">
        <f>([38]SUMMARY!$G104)</f>
        <v>0</v>
      </c>
      <c r="AZ98" s="17">
        <f>([39]SUMMARY!$G104)</f>
        <v>0</v>
      </c>
      <c r="BA98" s="17">
        <f>([40]SUMMARY!$G104)</f>
        <v>0</v>
      </c>
      <c r="BB98" s="17" t="str">
        <f>([41]SUMMARY!$F66)</f>
        <v>n/a</v>
      </c>
      <c r="BC98" s="17">
        <f>([42]SUMMARY!$G104)</f>
        <v>0</v>
      </c>
      <c r="BD98" s="17">
        <f>([43]SUMMARY!$G104)</f>
        <v>0</v>
      </c>
      <c r="BE98" s="17">
        <f>([44]SUMMARY!$G104)</f>
        <v>0</v>
      </c>
      <c r="BF98" s="17">
        <f>([45]SUMMARY!$G104)</f>
        <v>0</v>
      </c>
      <c r="BG98" s="17">
        <f>([46]SUMMARY!$G104)</f>
        <v>0</v>
      </c>
      <c r="BH98" s="17" t="str">
        <f>([47]SUMMARY!$F66)</f>
        <v>n/a</v>
      </c>
      <c r="BI98" s="17" t="str">
        <f>([48]SUMMARY!$F66)</f>
        <v>n/a</v>
      </c>
      <c r="BJ98" s="17" t="str">
        <f>([49]SUMMARY!$F66)</f>
        <v>n/a</v>
      </c>
      <c r="BK98" s="17">
        <f>([50]SUMMARY!$G104)</f>
        <v>0</v>
      </c>
      <c r="BL98" s="17" t="str">
        <f>([51]SUMMARY!$F66)</f>
        <v>n/a</v>
      </c>
      <c r="BM98" s="17">
        <f>([52]SUMMARY!$G104)</f>
        <v>0</v>
      </c>
      <c r="BN98" s="17">
        <f>([53]SUMMARY!$G104)</f>
        <v>0</v>
      </c>
      <c r="BO98" s="17">
        <f>([54]SUMMARY!$G104)</f>
        <v>0</v>
      </c>
      <c r="BP98" s="17">
        <f>([55]SUMMARY!$G104)</f>
        <v>0</v>
      </c>
      <c r="BQ98" s="17">
        <f>([56]SUMMARY!$G104)</f>
        <v>0</v>
      </c>
      <c r="BR98" s="17">
        <f>([57]SUMMARY!$G104)</f>
        <v>0</v>
      </c>
      <c r="BS98" s="17" t="str">
        <f>([58]SUMMARY!$F66)</f>
        <v>n/a</v>
      </c>
      <c r="BT98" s="17" t="str">
        <f>([59]SUMMARY!$F66)</f>
        <v>n/a</v>
      </c>
      <c r="BU98" s="17">
        <f>([60]SUMMARY!$G104)</f>
        <v>0</v>
      </c>
      <c r="BV98" s="17" t="str">
        <f>([61]SUMMARY!$F66)</f>
        <v>n/a</v>
      </c>
      <c r="BW98" s="17">
        <f>([62]SUMMARY!$G104)</f>
        <v>0</v>
      </c>
      <c r="BX98" s="17">
        <f>([63]SUMMARY!$G104)</f>
        <v>0</v>
      </c>
      <c r="BY98" s="17">
        <f>([64]SUMMARY!$G104)</f>
        <v>0</v>
      </c>
      <c r="BZ98" s="17">
        <f>([65]SUMMARY!$G104)</f>
        <v>0</v>
      </c>
      <c r="CA98" s="17">
        <f>([66]SUMMARY!$G104)</f>
        <v>0</v>
      </c>
      <c r="CB98" s="17">
        <f>([67]SUMMARY!$G104)</f>
        <v>0</v>
      </c>
      <c r="CC98" s="17">
        <f>([68]SUMMARY!$G104)</f>
        <v>0</v>
      </c>
      <c r="CD98" s="17">
        <f>([69]SUMMARY!$G104)</f>
        <v>0</v>
      </c>
      <c r="CE98" s="17">
        <f>([70]SUMMARY!$G104)</f>
        <v>0</v>
      </c>
      <c r="CF98" s="17">
        <f>([71]SUMMARY!$G104)</f>
        <v>0</v>
      </c>
      <c r="CG98" s="17">
        <f>([72]SUMMARY!$G104)</f>
        <v>0</v>
      </c>
      <c r="CH98" s="17">
        <f>([73]SUMMARY!$G104)</f>
        <v>0</v>
      </c>
      <c r="CI98" s="17">
        <f>([74]SUMMARY!$G104)</f>
        <v>0</v>
      </c>
      <c r="CJ98" s="17">
        <f>([75]SUMMARY!$G104)</f>
        <v>0</v>
      </c>
      <c r="CK98" s="17">
        <f>([76]SUMMARY!$G104)</f>
        <v>0</v>
      </c>
      <c r="CL98" s="17">
        <f>([77]SUMMARY!$G104)</f>
        <v>0</v>
      </c>
      <c r="CM98" s="17">
        <f>([78]SUMMARY!$G104)</f>
        <v>0</v>
      </c>
      <c r="CN98" s="17">
        <f>([79]SUMMARY!$G104)</f>
        <v>0</v>
      </c>
      <c r="CO98" s="17">
        <f>([80]SUMMARY!$G104)</f>
        <v>0</v>
      </c>
      <c r="CP98" s="17">
        <f>([81]SUMMARY!$G104)</f>
        <v>0</v>
      </c>
      <c r="CQ98" s="17">
        <f>([82]SUMMARY!$G104)</f>
        <v>0</v>
      </c>
      <c r="CR98" s="17">
        <f>([83]SUMMARY!$G104)</f>
        <v>0</v>
      </c>
      <c r="CS98" s="17">
        <f>([84]SUMMARY!$G104)</f>
        <v>0</v>
      </c>
      <c r="CT98" s="17" t="str">
        <f>([85]SUMMARY!$F66)</f>
        <v>n/a</v>
      </c>
      <c r="CU98" s="17">
        <f>([86]SUMMARY!$G104)</f>
        <v>0</v>
      </c>
      <c r="CV98" s="17">
        <f>([87]SUMMARY!$G104)</f>
        <v>0</v>
      </c>
      <c r="CW98" s="17">
        <f>([88]SUMMARY!$G104)</f>
        <v>0</v>
      </c>
      <c r="CX98" s="17">
        <f>([89]SUMMARY!$G104)</f>
        <v>0</v>
      </c>
      <c r="CY98" s="17">
        <f>([90]SUMMARY!$G104)</f>
        <v>0</v>
      </c>
      <c r="CZ98" s="17">
        <f>([91]SUMMARY!$G104)</f>
        <v>0</v>
      </c>
      <c r="DA98" s="17">
        <f>([92]SUMMARY!$G104)</f>
        <v>0</v>
      </c>
    </row>
    <row r="99" spans="1:105">
      <c r="A99" s="131">
        <v>1062201</v>
      </c>
      <c r="B99" s="131" t="s">
        <v>87</v>
      </c>
      <c r="C99" s="132">
        <v>0</v>
      </c>
      <c r="D99" s="21">
        <v>0</v>
      </c>
      <c r="E99" s="132">
        <f t="shared" si="72"/>
        <v>0</v>
      </c>
      <c r="F99" s="21">
        <f t="shared" si="84"/>
        <v>0</v>
      </c>
      <c r="G99" s="21">
        <f t="shared" si="74"/>
        <v>0</v>
      </c>
      <c r="H99" s="21">
        <f t="shared" si="75"/>
        <v>0</v>
      </c>
      <c r="I99" s="21">
        <f t="shared" si="76"/>
        <v>0</v>
      </c>
      <c r="J99" s="21">
        <f t="shared" si="77"/>
        <v>0</v>
      </c>
      <c r="K99" s="21">
        <f t="shared" si="78"/>
        <v>0</v>
      </c>
      <c r="L99" s="21">
        <f t="shared" si="79"/>
        <v>0</v>
      </c>
      <c r="M99" s="21">
        <f t="shared" si="80"/>
        <v>0</v>
      </c>
      <c r="N99" s="21">
        <f t="shared" si="85"/>
        <v>0</v>
      </c>
      <c r="O99" s="21">
        <f t="shared" si="82"/>
        <v>0</v>
      </c>
      <c r="P99" s="21">
        <f t="shared" si="86"/>
        <v>0</v>
      </c>
      <c r="Q99" s="17">
        <f>([4]SUMMARY!$G105)</f>
        <v>0</v>
      </c>
      <c r="R99" s="17">
        <f>([5]SUMMARY!$G105)</f>
        <v>0</v>
      </c>
      <c r="S99" s="17">
        <f>([6]SUMMARY!$G105)</f>
        <v>0</v>
      </c>
      <c r="T99" s="17">
        <f>([7]SUMMARY!$G105)</f>
        <v>0</v>
      </c>
      <c r="U99" s="17">
        <f>([8]SUMMARY!$G105)</f>
        <v>0</v>
      </c>
      <c r="V99" s="17">
        <f>([9]SUMMARY!$G105)</f>
        <v>0</v>
      </c>
      <c r="W99" s="17">
        <f>([10]SUMMARY!$G105)</f>
        <v>0</v>
      </c>
      <c r="X99" s="17">
        <f>([11]SUMMARY!$G105)</f>
        <v>0</v>
      </c>
      <c r="Y99" s="17">
        <f>([12]SUMMARY!$G105)</f>
        <v>0</v>
      </c>
      <c r="Z99" s="17">
        <f>([13]SUMMARY!$G105)</f>
        <v>0</v>
      </c>
      <c r="AA99" s="17">
        <f>([14]SUMMARY!$G105)</f>
        <v>0</v>
      </c>
      <c r="AB99" s="17">
        <f>([15]SUMMARY!$G105)</f>
        <v>0</v>
      </c>
      <c r="AC99" s="17">
        <f>([16]SUMMARY!$G105)</f>
        <v>0</v>
      </c>
      <c r="AD99" s="17">
        <f>([17]SUMMARY!$G105)</f>
        <v>0</v>
      </c>
      <c r="AE99" s="17">
        <f>([18]SUMMARY!$G105)</f>
        <v>0</v>
      </c>
      <c r="AF99" s="17">
        <f>([19]SUMMARY!$G105)</f>
        <v>0</v>
      </c>
      <c r="AG99" s="17">
        <f>([20]SUMMARY!$G105)</f>
        <v>0</v>
      </c>
      <c r="AH99" s="17">
        <f>([21]SUMMARY!$G105)</f>
        <v>0</v>
      </c>
      <c r="AI99" s="17">
        <f>([22]SUMMARY!$G105)</f>
        <v>0</v>
      </c>
      <c r="AJ99" s="17">
        <f>([23]SUMMARY!$G105)</f>
        <v>0</v>
      </c>
      <c r="AK99" s="17">
        <f>([24]SUMMARY!$G105)</f>
        <v>0</v>
      </c>
      <c r="AL99" s="17">
        <f>([25]SUMMARY!$G105)</f>
        <v>0</v>
      </c>
      <c r="AM99" s="17">
        <f>([26]SUMMARY!$G105)</f>
        <v>0</v>
      </c>
      <c r="AN99" s="17">
        <f>([27]SUMMARY!$G105)</f>
        <v>0</v>
      </c>
      <c r="AO99" s="17">
        <f>([28]SUMMARY!$G105)</f>
        <v>0</v>
      </c>
      <c r="AP99" s="17">
        <f>([29]SUMMARY!$F67)</f>
        <v>0</v>
      </c>
      <c r="AQ99" s="17">
        <f>([30]SUMMARY!$G105)</f>
        <v>0</v>
      </c>
      <c r="AR99" s="17">
        <f>([31]SUMMARY!$G105)</f>
        <v>0</v>
      </c>
      <c r="AS99" s="17">
        <f>([32]SUMMARY!$G105)</f>
        <v>0</v>
      </c>
      <c r="AT99" s="17">
        <f>([33]SUMMARY!$G105)</f>
        <v>0</v>
      </c>
      <c r="AU99" s="17">
        <f>([34]SUMMARY!$G105)</f>
        <v>0</v>
      </c>
      <c r="AV99" s="17">
        <f>([35]SUMMARY!$G105)</f>
        <v>0</v>
      </c>
      <c r="AW99" s="17">
        <f>([36]SUMMARY!$G105)</f>
        <v>0</v>
      </c>
      <c r="AX99" s="17">
        <f>([37]SUMMARY!$G105)</f>
        <v>0</v>
      </c>
      <c r="AY99" s="17">
        <f>([38]SUMMARY!$G105)</f>
        <v>0</v>
      </c>
      <c r="AZ99" s="17">
        <f>([39]SUMMARY!$G105)</f>
        <v>0</v>
      </c>
      <c r="BA99" s="17">
        <f>([40]SUMMARY!$G105)</f>
        <v>0</v>
      </c>
      <c r="BB99" s="17">
        <f>([41]SUMMARY!$F67)</f>
        <v>0</v>
      </c>
      <c r="BC99" s="17">
        <f>([42]SUMMARY!$G105)</f>
        <v>0</v>
      </c>
      <c r="BD99" s="17">
        <f>([43]SUMMARY!$G105)</f>
        <v>0</v>
      </c>
      <c r="BE99" s="17">
        <f>([44]SUMMARY!$G105)</f>
        <v>0</v>
      </c>
      <c r="BF99" s="17">
        <f>([45]SUMMARY!$G105)</f>
        <v>0</v>
      </c>
      <c r="BG99" s="17">
        <f>([46]SUMMARY!$G105)</f>
        <v>0</v>
      </c>
      <c r="BH99" s="17">
        <f>([47]SUMMARY!$F67)</f>
        <v>0</v>
      </c>
      <c r="BI99" s="17">
        <f>([48]SUMMARY!$F67)</f>
        <v>0</v>
      </c>
      <c r="BJ99" s="17">
        <f>([49]SUMMARY!$F67)</f>
        <v>0</v>
      </c>
      <c r="BK99" s="17">
        <f>([50]SUMMARY!$G105)</f>
        <v>0</v>
      </c>
      <c r="BL99" s="17">
        <f>([51]SUMMARY!$F67)</f>
        <v>0</v>
      </c>
      <c r="BM99" s="17">
        <f>([52]SUMMARY!$G105)</f>
        <v>0</v>
      </c>
      <c r="BN99" s="17">
        <f>([53]SUMMARY!$G105)</f>
        <v>0</v>
      </c>
      <c r="BO99" s="17">
        <f>([54]SUMMARY!$G105)</f>
        <v>0</v>
      </c>
      <c r="BP99" s="17">
        <f>([55]SUMMARY!$G105)</f>
        <v>0</v>
      </c>
      <c r="BQ99" s="17">
        <f>([56]SUMMARY!$G105)</f>
        <v>0</v>
      </c>
      <c r="BR99" s="17">
        <f>([57]SUMMARY!$G105)</f>
        <v>0</v>
      </c>
      <c r="BS99" s="17">
        <f>([58]SUMMARY!$F67)</f>
        <v>0</v>
      </c>
      <c r="BT99" s="17">
        <f>([59]SUMMARY!$F67)</f>
        <v>0</v>
      </c>
      <c r="BU99" s="17">
        <f>([60]SUMMARY!$G105)</f>
        <v>0</v>
      </c>
      <c r="BV99" s="17">
        <f>([61]SUMMARY!$F67)</f>
        <v>0</v>
      </c>
      <c r="BW99" s="17">
        <f>([62]SUMMARY!$G105)</f>
        <v>0</v>
      </c>
      <c r="BX99" s="17">
        <f>([63]SUMMARY!$G105)</f>
        <v>0</v>
      </c>
      <c r="BY99" s="17">
        <f>([64]SUMMARY!$G105)</f>
        <v>0</v>
      </c>
      <c r="BZ99" s="17">
        <f>([65]SUMMARY!$G105)</f>
        <v>0</v>
      </c>
      <c r="CA99" s="17">
        <f>([66]SUMMARY!$G105)</f>
        <v>0</v>
      </c>
      <c r="CB99" s="17">
        <f>([67]SUMMARY!$G105)</f>
        <v>0</v>
      </c>
      <c r="CC99" s="17">
        <f>([68]SUMMARY!$G105)</f>
        <v>0</v>
      </c>
      <c r="CD99" s="17">
        <f>([69]SUMMARY!$G105)</f>
        <v>0</v>
      </c>
      <c r="CE99" s="17">
        <f>([70]SUMMARY!$G105)</f>
        <v>0</v>
      </c>
      <c r="CF99" s="17">
        <f>([71]SUMMARY!$G105)</f>
        <v>0</v>
      </c>
      <c r="CG99" s="17">
        <f>([72]SUMMARY!$G105)</f>
        <v>0</v>
      </c>
      <c r="CH99" s="17">
        <f>([73]SUMMARY!$G105)</f>
        <v>0</v>
      </c>
      <c r="CI99" s="17">
        <f>([74]SUMMARY!$G105)</f>
        <v>0</v>
      </c>
      <c r="CJ99" s="17">
        <f>([75]SUMMARY!$G105)</f>
        <v>0</v>
      </c>
      <c r="CK99" s="17">
        <f>([76]SUMMARY!$G105)</f>
        <v>0</v>
      </c>
      <c r="CL99" s="17">
        <f>([77]SUMMARY!$G105)</f>
        <v>0</v>
      </c>
      <c r="CM99" s="17">
        <f>([78]SUMMARY!$G105)</f>
        <v>0</v>
      </c>
      <c r="CN99" s="17">
        <f>([79]SUMMARY!$G105)</f>
        <v>0</v>
      </c>
      <c r="CO99" s="17">
        <f>([80]SUMMARY!$G105)</f>
        <v>0</v>
      </c>
      <c r="CP99" s="17">
        <f>([81]SUMMARY!$G105)</f>
        <v>0</v>
      </c>
      <c r="CQ99" s="17">
        <f>([82]SUMMARY!$G105)</f>
        <v>0</v>
      </c>
      <c r="CR99" s="17">
        <f>([83]SUMMARY!$G105)</f>
        <v>0</v>
      </c>
      <c r="CS99" s="17">
        <f>([84]SUMMARY!$G105)</f>
        <v>0</v>
      </c>
      <c r="CT99" s="17">
        <f>([85]SUMMARY!$F67)</f>
        <v>0</v>
      </c>
      <c r="CU99" s="17">
        <f>([86]SUMMARY!$G105)</f>
        <v>0</v>
      </c>
      <c r="CV99" s="17">
        <f>([87]SUMMARY!$G105)</f>
        <v>0</v>
      </c>
      <c r="CW99" s="17">
        <f>([88]SUMMARY!$G105)</f>
        <v>0</v>
      </c>
      <c r="CX99" s="17">
        <f>([89]SUMMARY!$G105)</f>
        <v>0</v>
      </c>
      <c r="CY99" s="17">
        <f>([90]SUMMARY!$G105)</f>
        <v>0</v>
      </c>
      <c r="CZ99" s="17">
        <f>([91]SUMMARY!$G105)</f>
        <v>0</v>
      </c>
      <c r="DA99" s="17">
        <f>([92]SUMMARY!$G105)</f>
        <v>0</v>
      </c>
    </row>
    <row r="100" spans="1:105">
      <c r="A100" s="3">
        <v>1066990</v>
      </c>
      <c r="B100" s="3" t="s">
        <v>88</v>
      </c>
      <c r="C100" s="14">
        <v>106841897</v>
      </c>
      <c r="D100" s="14">
        <v>86508763.512500003</v>
      </c>
      <c r="E100" s="272">
        <f>SUM(E47:E99)</f>
        <v>96918465</v>
      </c>
      <c r="F100" s="14">
        <f>SUM(F47:F99)</f>
        <v>10409701.487499993</v>
      </c>
      <c r="G100" s="14">
        <f t="shared" ref="G100:H100" si="87">SUM(G47:G99)</f>
        <v>102055143.64499997</v>
      </c>
      <c r="H100" s="14">
        <f t="shared" si="87"/>
        <v>107668176.54547501</v>
      </c>
      <c r="I100" s="21">
        <f t="shared" ref="I100:Q100" si="88">SUM(I47:I99)</f>
        <v>9379672</v>
      </c>
      <c r="J100" s="21">
        <f t="shared" si="88"/>
        <v>4365045</v>
      </c>
      <c r="K100" s="21">
        <f t="shared" si="88"/>
        <v>4676307</v>
      </c>
      <c r="L100" s="21">
        <f t="shared" si="88"/>
        <v>45570840</v>
      </c>
      <c r="M100" s="21">
        <f t="shared" si="88"/>
        <v>20586890</v>
      </c>
      <c r="N100" s="21">
        <f t="shared" ref="N100" si="89">SUM(N47:N99)</f>
        <v>2768968</v>
      </c>
      <c r="O100" s="21">
        <f t="shared" si="88"/>
        <v>3750406</v>
      </c>
      <c r="P100" s="21">
        <f t="shared" si="88"/>
        <v>5820337</v>
      </c>
      <c r="Q100" s="21">
        <f t="shared" si="88"/>
        <v>6695823</v>
      </c>
      <c r="R100" s="21">
        <f t="shared" ref="R100:S100" si="90">SUM(R47:R99)</f>
        <v>669996</v>
      </c>
      <c r="S100" s="21">
        <f t="shared" si="90"/>
        <v>799494</v>
      </c>
      <c r="T100" s="21">
        <f t="shared" ref="T100:AB100" si="91">SUM(T47:T99)</f>
        <v>48134</v>
      </c>
      <c r="U100" s="21">
        <f t="shared" si="91"/>
        <v>47601</v>
      </c>
      <c r="V100" s="21">
        <f t="shared" si="91"/>
        <v>50322</v>
      </c>
      <c r="W100" s="21">
        <f t="shared" si="91"/>
        <v>48679</v>
      </c>
      <c r="X100" s="21">
        <f t="shared" si="91"/>
        <v>51680</v>
      </c>
      <c r="Y100" s="21">
        <f t="shared" si="91"/>
        <v>47270</v>
      </c>
      <c r="Z100" s="21">
        <f t="shared" si="91"/>
        <v>52072</v>
      </c>
      <c r="AA100" s="21">
        <f t="shared" si="91"/>
        <v>55132</v>
      </c>
      <c r="AB100" s="21">
        <f t="shared" si="91"/>
        <v>6670</v>
      </c>
      <c r="AC100" s="21">
        <f t="shared" ref="AC100:AO100" si="92">SUM(AC47:AC99)</f>
        <v>282277</v>
      </c>
      <c r="AD100" s="21">
        <f t="shared" si="92"/>
        <v>524522</v>
      </c>
      <c r="AE100" s="21">
        <f t="shared" si="92"/>
        <v>544624</v>
      </c>
      <c r="AF100" s="21">
        <f t="shared" si="92"/>
        <v>115406</v>
      </c>
      <c r="AG100" s="21">
        <f t="shared" si="92"/>
        <v>300014</v>
      </c>
      <c r="AH100" s="21">
        <f t="shared" si="92"/>
        <v>2715123</v>
      </c>
      <c r="AI100" s="21">
        <f t="shared" si="92"/>
        <v>169898</v>
      </c>
      <c r="AJ100" s="21">
        <f t="shared" si="92"/>
        <v>519980</v>
      </c>
      <c r="AK100" s="21">
        <f t="shared" ref="AK100" si="93">SUM(AK47:AK99)</f>
        <v>1542408</v>
      </c>
      <c r="AL100" s="21">
        <f t="shared" si="92"/>
        <v>2089525</v>
      </c>
      <c r="AM100" s="21">
        <f t="shared" si="92"/>
        <v>1044374</v>
      </c>
      <c r="AN100" s="21">
        <f t="shared" si="92"/>
        <v>1430880</v>
      </c>
      <c r="AO100" s="21">
        <f t="shared" si="92"/>
        <v>2448199</v>
      </c>
      <c r="AP100" s="9">
        <f t="shared" ref="AP100:DA100" si="94">SUM(AP47:AP99)</f>
        <v>0</v>
      </c>
      <c r="AQ100" s="21">
        <f t="shared" si="94"/>
        <v>20325</v>
      </c>
      <c r="AR100" s="21">
        <f t="shared" si="94"/>
        <v>1556166</v>
      </c>
      <c r="AS100" s="21">
        <f t="shared" si="94"/>
        <v>4176437</v>
      </c>
      <c r="AT100" s="21">
        <f t="shared" si="94"/>
        <v>198809</v>
      </c>
      <c r="AU100" s="21">
        <f t="shared" si="94"/>
        <v>675000</v>
      </c>
      <c r="AV100" s="21">
        <f t="shared" si="94"/>
        <v>7468044</v>
      </c>
      <c r="AW100" s="21">
        <f t="shared" si="94"/>
        <v>205428</v>
      </c>
      <c r="AX100" s="21">
        <f t="shared" si="94"/>
        <v>15294858</v>
      </c>
      <c r="AY100" s="21">
        <f t="shared" si="94"/>
        <v>63981</v>
      </c>
      <c r="AZ100" s="21">
        <f t="shared" si="94"/>
        <v>1579372</v>
      </c>
      <c r="BA100" s="21">
        <f t="shared" si="94"/>
        <v>586834</v>
      </c>
      <c r="BB100" s="9">
        <f t="shared" si="94"/>
        <v>0</v>
      </c>
      <c r="BC100" s="21">
        <f t="shared" si="94"/>
        <v>150000</v>
      </c>
      <c r="BD100" s="21">
        <f t="shared" si="94"/>
        <v>509601</v>
      </c>
      <c r="BE100" s="21">
        <f t="shared" si="94"/>
        <v>400000</v>
      </c>
      <c r="BF100" s="21">
        <f t="shared" si="94"/>
        <v>400000</v>
      </c>
      <c r="BG100" s="21">
        <f t="shared" si="94"/>
        <v>33466</v>
      </c>
      <c r="BH100" s="9">
        <f t="shared" si="94"/>
        <v>35124</v>
      </c>
      <c r="BI100" s="9">
        <f t="shared" si="94"/>
        <v>83210</v>
      </c>
      <c r="BJ100" s="9">
        <f t="shared" si="94"/>
        <v>0</v>
      </c>
      <c r="BK100" s="21">
        <f t="shared" si="94"/>
        <v>8243106</v>
      </c>
      <c r="BL100" s="9">
        <f t="shared" si="94"/>
        <v>12000</v>
      </c>
      <c r="BM100" s="21">
        <f t="shared" si="94"/>
        <v>25381</v>
      </c>
      <c r="BN100" s="21">
        <f t="shared" si="94"/>
        <v>3325</v>
      </c>
      <c r="BO100" s="21">
        <f t="shared" si="94"/>
        <v>49981</v>
      </c>
      <c r="BP100" s="21">
        <f t="shared" si="94"/>
        <v>11000</v>
      </c>
      <c r="BQ100" s="21">
        <f t="shared" si="94"/>
        <v>51440</v>
      </c>
      <c r="BR100" s="21">
        <f t="shared" si="94"/>
        <v>40744</v>
      </c>
      <c r="BS100" s="9">
        <f t="shared" si="94"/>
        <v>0</v>
      </c>
      <c r="BT100" s="9">
        <f t="shared" si="94"/>
        <v>180000</v>
      </c>
      <c r="BU100" s="21">
        <f t="shared" si="94"/>
        <v>14957927</v>
      </c>
      <c r="BV100" s="9">
        <f t="shared" ref="BV100" si="95">SUM(BV47:BV99)</f>
        <v>581200</v>
      </c>
      <c r="BW100" s="21">
        <f t="shared" si="94"/>
        <v>1535528</v>
      </c>
      <c r="BX100" s="21">
        <f t="shared" si="94"/>
        <v>1021815</v>
      </c>
      <c r="BY100" s="21">
        <f t="shared" si="94"/>
        <v>893771</v>
      </c>
      <c r="BZ100" s="21">
        <f t="shared" si="94"/>
        <v>636933</v>
      </c>
      <c r="CA100" s="21">
        <f t="shared" si="94"/>
        <v>597845</v>
      </c>
      <c r="CB100" s="21">
        <f t="shared" si="94"/>
        <v>202439</v>
      </c>
      <c r="CC100" s="21">
        <f t="shared" si="94"/>
        <v>959392</v>
      </c>
      <c r="CD100" s="21">
        <f t="shared" si="94"/>
        <v>66173</v>
      </c>
      <c r="CE100" s="21">
        <f t="shared" si="94"/>
        <v>87718</v>
      </c>
      <c r="CF100" s="21">
        <f t="shared" si="94"/>
        <v>424470</v>
      </c>
      <c r="CG100" s="21">
        <f t="shared" si="94"/>
        <v>947936</v>
      </c>
      <c r="CH100" s="21">
        <f t="shared" si="94"/>
        <v>80840</v>
      </c>
      <c r="CI100" s="21">
        <f t="shared" si="94"/>
        <v>122313</v>
      </c>
      <c r="CJ100" s="21">
        <f t="shared" si="94"/>
        <v>131360</v>
      </c>
      <c r="CK100" s="21">
        <f t="shared" si="94"/>
        <v>109912</v>
      </c>
      <c r="CL100" s="21">
        <f t="shared" si="94"/>
        <v>859476</v>
      </c>
      <c r="CM100" s="21">
        <f t="shared" si="94"/>
        <v>103476</v>
      </c>
      <c r="CN100" s="21">
        <f t="shared" si="94"/>
        <v>10090</v>
      </c>
      <c r="CO100" s="21">
        <f t="shared" si="94"/>
        <v>1851843</v>
      </c>
      <c r="CP100" s="21">
        <f t="shared" si="94"/>
        <v>280404</v>
      </c>
      <c r="CQ100" s="21">
        <f t="shared" si="94"/>
        <v>251551</v>
      </c>
      <c r="CR100" s="21">
        <f t="shared" si="94"/>
        <v>29981</v>
      </c>
      <c r="CS100" s="21">
        <f t="shared" si="94"/>
        <v>127000</v>
      </c>
      <c r="CT100" s="9">
        <f t="shared" si="94"/>
        <v>3980670</v>
      </c>
      <c r="CU100" s="21">
        <f t="shared" si="94"/>
        <v>48504</v>
      </c>
      <c r="CV100" s="21">
        <f t="shared" si="94"/>
        <v>548210</v>
      </c>
      <c r="CW100" s="21">
        <f t="shared" si="94"/>
        <v>178804</v>
      </c>
      <c r="CX100" s="21">
        <f t="shared" si="94"/>
        <v>319077</v>
      </c>
      <c r="CY100" s="21">
        <f t="shared" si="94"/>
        <v>408872</v>
      </c>
      <c r="CZ100" s="21">
        <f t="shared" si="94"/>
        <v>142753</v>
      </c>
      <c r="DA100" s="21">
        <f t="shared" si="94"/>
        <v>66447</v>
      </c>
    </row>
    <row r="101" spans="1:105">
      <c r="A101" s="1"/>
      <c r="B101" s="1"/>
      <c r="C101" s="12"/>
      <c r="D101" s="12"/>
      <c r="I101" s="20"/>
      <c r="J101" s="20"/>
      <c r="K101" s="20"/>
      <c r="L101" s="20"/>
      <c r="M101" s="20"/>
      <c r="N101" s="20"/>
      <c r="O101" s="20"/>
      <c r="P101" s="20"/>
    </row>
    <row r="102" spans="1:105">
      <c r="A102" s="1">
        <v>1080000</v>
      </c>
      <c r="B102" s="1" t="s">
        <v>89</v>
      </c>
      <c r="C102" s="12"/>
      <c r="D102" s="12"/>
      <c r="I102" s="20"/>
      <c r="J102" s="20"/>
      <c r="K102" s="20"/>
      <c r="L102" s="20"/>
      <c r="M102" s="20"/>
      <c r="N102" s="20"/>
      <c r="O102" s="20"/>
      <c r="P102" s="20"/>
    </row>
    <row r="103" spans="1:105">
      <c r="A103" s="131">
        <v>1088020</v>
      </c>
      <c r="B103" s="131" t="s">
        <v>90</v>
      </c>
      <c r="C103" s="132">
        <v>943142</v>
      </c>
      <c r="D103" s="132">
        <v>1000000</v>
      </c>
      <c r="E103" s="132">
        <f t="shared" ref="E103:E111" si="96">SUM(Q103:DA103)</f>
        <v>1000000</v>
      </c>
      <c r="F103" s="21">
        <f t="shared" ref="F103:F111" si="97">SUM(E103-D103)</f>
        <v>0</v>
      </c>
      <c r="G103" s="21">
        <f t="shared" ref="G103:G111" si="98">SUM(E103*5.3%)+E103</f>
        <v>1053000</v>
      </c>
      <c r="H103" s="21">
        <f t="shared" ref="H103:H111" si="99">SUM(G103*5.5%)+G103</f>
        <v>1110915</v>
      </c>
      <c r="I103" s="21">
        <f t="shared" ref="I103:I111" si="100">SUM(Q103:AD103)</f>
        <v>0</v>
      </c>
      <c r="J103" s="21">
        <f t="shared" ref="J103:J111" si="101">SUM(AE103:AJ103)</f>
        <v>0</v>
      </c>
      <c r="K103" s="21">
        <f t="shared" ref="K103:K111" si="102">SUM(AK103:AM103)</f>
        <v>1000000</v>
      </c>
      <c r="L103" s="21">
        <f t="shared" ref="L103:L111" si="103">SUM(AN103:BL103)</f>
        <v>0</v>
      </c>
      <c r="M103" s="21">
        <f t="shared" ref="M103:M111" si="104">SUM(BM103:CA103)</f>
        <v>0</v>
      </c>
      <c r="N103" s="21">
        <f t="shared" ref="N103:N111" si="105">SUM(CB103:CH103)</f>
        <v>0</v>
      </c>
      <c r="O103" s="21">
        <f t="shared" ref="O103:O111" si="106">SUM(CI103:CR103)</f>
        <v>0</v>
      </c>
      <c r="P103" s="21">
        <f t="shared" ref="P103:P111" si="107">SUM(CS103:DA103)</f>
        <v>0</v>
      </c>
      <c r="Q103" s="17">
        <f>([4]SUMMARY!$G109)</f>
        <v>0</v>
      </c>
      <c r="R103" s="17">
        <f>([5]SUMMARY!$G109)</f>
        <v>0</v>
      </c>
      <c r="S103" s="17">
        <f>([6]SUMMARY!$G109)</f>
        <v>0</v>
      </c>
      <c r="T103" s="17">
        <f>([7]SUMMARY!$G109)</f>
        <v>0</v>
      </c>
      <c r="U103" s="17">
        <f>([8]SUMMARY!$G109)</f>
        <v>0</v>
      </c>
      <c r="V103" s="17">
        <f>([9]SUMMARY!$G109)</f>
        <v>0</v>
      </c>
      <c r="W103" s="17">
        <f>([10]SUMMARY!$G109)</f>
        <v>0</v>
      </c>
      <c r="X103" s="17">
        <f>([11]SUMMARY!$G109)</f>
        <v>0</v>
      </c>
      <c r="Y103" s="17">
        <f>([12]SUMMARY!$G109)</f>
        <v>0</v>
      </c>
      <c r="Z103" s="17">
        <f>([13]SUMMARY!$G109)</f>
        <v>0</v>
      </c>
      <c r="AA103" s="17">
        <f>([14]SUMMARY!$G109)</f>
        <v>0</v>
      </c>
      <c r="AB103" s="17">
        <f>([15]SUMMARY!$G109)</f>
        <v>0</v>
      </c>
      <c r="AC103" s="17">
        <f>([16]SUMMARY!$G109)</f>
        <v>0</v>
      </c>
      <c r="AD103" s="17">
        <f>([17]SUMMARY!$G109)</f>
        <v>0</v>
      </c>
      <c r="AE103" s="17">
        <f>([18]SUMMARY!$G109)</f>
        <v>0</v>
      </c>
      <c r="AF103" s="17">
        <f>([19]SUMMARY!$G109)</f>
        <v>0</v>
      </c>
      <c r="AG103" s="17">
        <f>([20]SUMMARY!$G109)</f>
        <v>0</v>
      </c>
      <c r="AH103" s="17">
        <f>([21]SUMMARY!$G109)</f>
        <v>0</v>
      </c>
      <c r="AI103" s="17">
        <f>([22]SUMMARY!$G109)</f>
        <v>0</v>
      </c>
      <c r="AJ103" s="17">
        <f>([23]SUMMARY!$G109)</f>
        <v>0</v>
      </c>
      <c r="AK103" s="17">
        <f>([24]SUMMARY!$G109)</f>
        <v>0</v>
      </c>
      <c r="AL103" s="17">
        <f>([25]SUMMARY!$G109)</f>
        <v>1000000</v>
      </c>
      <c r="AM103" s="17">
        <f>([26]SUMMARY!$G109)</f>
        <v>0</v>
      </c>
      <c r="AN103" s="17">
        <f>([27]SUMMARY!$G109)</f>
        <v>0</v>
      </c>
      <c r="AO103" s="17">
        <f>([28]SUMMARY!$G109)</f>
        <v>0</v>
      </c>
      <c r="AP103" s="17">
        <f>([29]SUMMARY!$F71)</f>
        <v>0</v>
      </c>
      <c r="AQ103" s="17">
        <f>([30]SUMMARY!$G109)</f>
        <v>0</v>
      </c>
      <c r="AR103" s="17">
        <f>([31]SUMMARY!$G109)</f>
        <v>0</v>
      </c>
      <c r="AS103" s="17">
        <f>([32]SUMMARY!$G109)</f>
        <v>0</v>
      </c>
      <c r="AT103" s="17">
        <f>([33]SUMMARY!$G109)</f>
        <v>0</v>
      </c>
      <c r="AU103" s="17">
        <f>([34]SUMMARY!$G109)</f>
        <v>0</v>
      </c>
      <c r="AV103" s="17">
        <f>([35]SUMMARY!$G109)</f>
        <v>0</v>
      </c>
      <c r="AW103" s="17">
        <f>([36]SUMMARY!$G109)</f>
        <v>0</v>
      </c>
      <c r="AX103" s="17">
        <f>([37]SUMMARY!$G109)</f>
        <v>0</v>
      </c>
      <c r="AY103" s="17">
        <f>([38]SUMMARY!$G109)</f>
        <v>0</v>
      </c>
      <c r="AZ103" s="17">
        <f>([39]SUMMARY!$G109)</f>
        <v>0</v>
      </c>
      <c r="BA103" s="17">
        <f>([40]SUMMARY!$G109)</f>
        <v>0</v>
      </c>
      <c r="BB103" s="17">
        <f>([41]SUMMARY!$F71)</f>
        <v>0</v>
      </c>
      <c r="BC103" s="17">
        <f>([42]SUMMARY!$G109)</f>
        <v>0</v>
      </c>
      <c r="BD103" s="17">
        <f>([43]SUMMARY!$G109)</f>
        <v>0</v>
      </c>
      <c r="BE103" s="17">
        <f>([44]SUMMARY!$G109)</f>
        <v>0</v>
      </c>
      <c r="BF103" s="17">
        <f>([45]SUMMARY!$G109)</f>
        <v>0</v>
      </c>
      <c r="BG103" s="17">
        <f>([46]SUMMARY!$G109)</f>
        <v>0</v>
      </c>
      <c r="BH103" s="17">
        <f>([47]SUMMARY!$F71)</f>
        <v>0</v>
      </c>
      <c r="BI103" s="17">
        <f>([48]SUMMARY!$F71)</f>
        <v>0</v>
      </c>
      <c r="BJ103" s="17">
        <f>([49]SUMMARY!$F71)</f>
        <v>0</v>
      </c>
      <c r="BK103" s="17">
        <f>([50]SUMMARY!$G109)</f>
        <v>0</v>
      </c>
      <c r="BL103" s="17">
        <f>([51]SUMMARY!$F71)</f>
        <v>0</v>
      </c>
      <c r="BM103" s="17">
        <f>([52]SUMMARY!$G109)</f>
        <v>0</v>
      </c>
      <c r="BN103" s="17">
        <f>([53]SUMMARY!$G109)</f>
        <v>0</v>
      </c>
      <c r="BO103" s="17">
        <f>([54]SUMMARY!$G109)</f>
        <v>0</v>
      </c>
      <c r="BP103" s="17">
        <f>([55]SUMMARY!$G109)</f>
        <v>0</v>
      </c>
      <c r="BQ103" s="17">
        <f>([56]SUMMARY!$G109)</f>
        <v>0</v>
      </c>
      <c r="BR103" s="17">
        <f>([57]SUMMARY!$G109)</f>
        <v>0</v>
      </c>
      <c r="BS103" s="17">
        <f>([58]SUMMARY!$F71)</f>
        <v>0</v>
      </c>
      <c r="BT103" s="17">
        <f>([59]SUMMARY!$F71)</f>
        <v>0</v>
      </c>
      <c r="BU103" s="17">
        <f>([60]SUMMARY!$G109)</f>
        <v>0</v>
      </c>
      <c r="BV103" s="17">
        <f>([61]SUMMARY!$F71)</f>
        <v>0</v>
      </c>
      <c r="BW103" s="17">
        <f>([62]SUMMARY!$G109)</f>
        <v>0</v>
      </c>
      <c r="BX103" s="17">
        <f>([63]SUMMARY!$G109)</f>
        <v>0</v>
      </c>
      <c r="BY103" s="17">
        <f>([64]SUMMARY!$G109)</f>
        <v>0</v>
      </c>
      <c r="BZ103" s="17">
        <f>([65]SUMMARY!$G109)</f>
        <v>0</v>
      </c>
      <c r="CA103" s="17">
        <f>([66]SUMMARY!$G109)</f>
        <v>0</v>
      </c>
      <c r="CB103" s="17">
        <f>([67]SUMMARY!$G109)</f>
        <v>0</v>
      </c>
      <c r="CC103" s="17">
        <f>([68]SUMMARY!$G109)</f>
        <v>0</v>
      </c>
      <c r="CD103" s="17">
        <f>([69]SUMMARY!$G109)</f>
        <v>0</v>
      </c>
      <c r="CE103" s="17">
        <f>([70]SUMMARY!$G109)</f>
        <v>0</v>
      </c>
      <c r="CF103" s="17">
        <f>([71]SUMMARY!$G109)</f>
        <v>0</v>
      </c>
      <c r="CG103" s="17">
        <f>([72]SUMMARY!$G109)</f>
        <v>0</v>
      </c>
      <c r="CH103" s="17">
        <f>([73]SUMMARY!$G109)</f>
        <v>0</v>
      </c>
      <c r="CI103" s="17">
        <f>([74]SUMMARY!$G109)</f>
        <v>0</v>
      </c>
      <c r="CJ103" s="17">
        <f>([75]SUMMARY!$G109)</f>
        <v>0</v>
      </c>
      <c r="CK103" s="17">
        <f>([76]SUMMARY!$G109)</f>
        <v>0</v>
      </c>
      <c r="CL103" s="17">
        <f>([77]SUMMARY!$G109)</f>
        <v>0</v>
      </c>
      <c r="CM103" s="17">
        <f>([78]SUMMARY!$G109)</f>
        <v>0</v>
      </c>
      <c r="CN103" s="17">
        <f>([79]SUMMARY!$G109)</f>
        <v>0</v>
      </c>
      <c r="CO103" s="17">
        <f>([80]SUMMARY!$G109)</f>
        <v>0</v>
      </c>
      <c r="CP103" s="17">
        <f>([81]SUMMARY!$G109)</f>
        <v>0</v>
      </c>
      <c r="CQ103" s="17">
        <f>([82]SUMMARY!$G109)</f>
        <v>0</v>
      </c>
      <c r="CR103" s="17">
        <f>([83]SUMMARY!$G109)</f>
        <v>0</v>
      </c>
      <c r="CS103" s="17">
        <f>([84]SUMMARY!$G109)</f>
        <v>0</v>
      </c>
      <c r="CT103" s="17">
        <f>([85]SUMMARY!$F71)</f>
        <v>0</v>
      </c>
      <c r="CU103" s="17">
        <f>([86]SUMMARY!$G109)</f>
        <v>0</v>
      </c>
      <c r="CV103" s="17">
        <f>([87]SUMMARY!$G109)</f>
        <v>0</v>
      </c>
      <c r="CW103" s="17">
        <f>([88]SUMMARY!$G109)</f>
        <v>0</v>
      </c>
      <c r="CX103" s="17">
        <f>([89]SUMMARY!$G109)</f>
        <v>0</v>
      </c>
      <c r="CY103" s="17">
        <f>([90]SUMMARY!$G109)</f>
        <v>0</v>
      </c>
      <c r="CZ103" s="17">
        <f>([91]SUMMARY!$G109)</f>
        <v>0</v>
      </c>
      <c r="DA103" s="17">
        <f>([92]SUMMARY!$G109)</f>
        <v>0</v>
      </c>
    </row>
    <row r="104" spans="1:105">
      <c r="A104" s="131">
        <v>1088080</v>
      </c>
      <c r="B104" s="131" t="s">
        <v>91</v>
      </c>
      <c r="C104" s="132">
        <v>1993330</v>
      </c>
      <c r="D104" s="132">
        <v>2218700</v>
      </c>
      <c r="E104" s="132">
        <f t="shared" si="96"/>
        <v>2464697</v>
      </c>
      <c r="F104" s="21">
        <f t="shared" si="97"/>
        <v>245997</v>
      </c>
      <c r="G104" s="21">
        <f t="shared" si="98"/>
        <v>2595325.9410000001</v>
      </c>
      <c r="H104" s="21">
        <f t="shared" si="99"/>
        <v>2738068.867755</v>
      </c>
      <c r="I104" s="21">
        <f t="shared" si="100"/>
        <v>0</v>
      </c>
      <c r="J104" s="21">
        <f t="shared" si="101"/>
        <v>0</v>
      </c>
      <c r="K104" s="21">
        <f t="shared" si="102"/>
        <v>2025997</v>
      </c>
      <c r="L104" s="21">
        <f t="shared" si="103"/>
        <v>0</v>
      </c>
      <c r="M104" s="21">
        <f t="shared" si="104"/>
        <v>0</v>
      </c>
      <c r="N104" s="21">
        <f t="shared" si="105"/>
        <v>0</v>
      </c>
      <c r="O104" s="21">
        <f t="shared" si="106"/>
        <v>0</v>
      </c>
      <c r="P104" s="21">
        <f t="shared" si="107"/>
        <v>438700</v>
      </c>
      <c r="Q104" s="17">
        <f>([4]SUMMARY!$G110)</f>
        <v>0</v>
      </c>
      <c r="R104" s="17">
        <f>([5]SUMMARY!$G110)</f>
        <v>0</v>
      </c>
      <c r="S104" s="17">
        <f>([6]SUMMARY!$G110)</f>
        <v>0</v>
      </c>
      <c r="T104" s="17">
        <f>([7]SUMMARY!$G110)</f>
        <v>0</v>
      </c>
      <c r="U104" s="17">
        <f>([8]SUMMARY!$G110)</f>
        <v>0</v>
      </c>
      <c r="V104" s="17">
        <f>([9]SUMMARY!$G110)</f>
        <v>0</v>
      </c>
      <c r="W104" s="17">
        <f>([10]SUMMARY!$G110)</f>
        <v>0</v>
      </c>
      <c r="X104" s="17">
        <f>([11]SUMMARY!$G110)</f>
        <v>0</v>
      </c>
      <c r="Y104" s="17">
        <f>([12]SUMMARY!$G110)</f>
        <v>0</v>
      </c>
      <c r="Z104" s="17">
        <f>([13]SUMMARY!$G110)</f>
        <v>0</v>
      </c>
      <c r="AA104" s="17">
        <f>([14]SUMMARY!$G110)</f>
        <v>0</v>
      </c>
      <c r="AB104" s="17">
        <f>([15]SUMMARY!$G110)</f>
        <v>0</v>
      </c>
      <c r="AC104" s="17">
        <f>([16]SUMMARY!$G110)</f>
        <v>0</v>
      </c>
      <c r="AD104" s="17">
        <f>([17]SUMMARY!$G110)</f>
        <v>0</v>
      </c>
      <c r="AE104" s="17">
        <f>([18]SUMMARY!$G110)</f>
        <v>0</v>
      </c>
      <c r="AF104" s="17">
        <f>([19]SUMMARY!$G110)</f>
        <v>0</v>
      </c>
      <c r="AG104" s="17">
        <f>([20]SUMMARY!$G110)</f>
        <v>0</v>
      </c>
      <c r="AH104" s="17">
        <f>([21]SUMMARY!$G110)</f>
        <v>0</v>
      </c>
      <c r="AI104" s="17">
        <f>([22]SUMMARY!$G110)</f>
        <v>0</v>
      </c>
      <c r="AJ104" s="17">
        <f>([23]SUMMARY!$G110)</f>
        <v>0</v>
      </c>
      <c r="AK104" s="17">
        <f>([24]SUMMARY!$G110)</f>
        <v>0</v>
      </c>
      <c r="AL104" s="17">
        <f>([25]SUMMARY!$G110)</f>
        <v>2025997</v>
      </c>
      <c r="AM104" s="17">
        <f>([26]SUMMARY!$G110)</f>
        <v>0</v>
      </c>
      <c r="AN104" s="17">
        <f>([27]SUMMARY!$G110)</f>
        <v>0</v>
      </c>
      <c r="AO104" s="17">
        <f>([28]SUMMARY!$G110)</f>
        <v>0</v>
      </c>
      <c r="AP104" s="17">
        <f>([29]SUMMARY!$F72)</f>
        <v>0</v>
      </c>
      <c r="AQ104" s="17">
        <f>([30]SUMMARY!$G110)</f>
        <v>0</v>
      </c>
      <c r="AR104" s="17">
        <f>([31]SUMMARY!$G110)</f>
        <v>0</v>
      </c>
      <c r="AS104" s="17">
        <f>([32]SUMMARY!$G110)</f>
        <v>0</v>
      </c>
      <c r="AT104" s="17">
        <f>([33]SUMMARY!$G110)</f>
        <v>0</v>
      </c>
      <c r="AU104" s="17">
        <f>([34]SUMMARY!$G110)</f>
        <v>0</v>
      </c>
      <c r="AV104" s="17">
        <f>([35]SUMMARY!$G110)</f>
        <v>0</v>
      </c>
      <c r="AW104" s="17">
        <f>([36]SUMMARY!$G110)</f>
        <v>0</v>
      </c>
      <c r="AX104" s="17">
        <f>([37]SUMMARY!$G110)</f>
        <v>0</v>
      </c>
      <c r="AY104" s="17">
        <f>([38]SUMMARY!$G110)</f>
        <v>0</v>
      </c>
      <c r="AZ104" s="17">
        <f>([39]SUMMARY!$G110)</f>
        <v>0</v>
      </c>
      <c r="BA104" s="17">
        <f>([40]SUMMARY!$G110)</f>
        <v>0</v>
      </c>
      <c r="BB104" s="17">
        <f>([41]SUMMARY!$F72)</f>
        <v>0</v>
      </c>
      <c r="BC104" s="17">
        <f>([42]SUMMARY!$G110)</f>
        <v>0</v>
      </c>
      <c r="BD104" s="17">
        <f>([43]SUMMARY!$G110)</f>
        <v>0</v>
      </c>
      <c r="BE104" s="17">
        <f>([44]SUMMARY!$G110)</f>
        <v>0</v>
      </c>
      <c r="BF104" s="17">
        <f>([45]SUMMARY!$G110)</f>
        <v>0</v>
      </c>
      <c r="BG104" s="17">
        <f>([46]SUMMARY!$G110)</f>
        <v>0</v>
      </c>
      <c r="BH104" s="17">
        <f>([47]SUMMARY!$F72)</f>
        <v>0</v>
      </c>
      <c r="BI104" s="17">
        <f>([48]SUMMARY!$F72)</f>
        <v>0</v>
      </c>
      <c r="BJ104" s="17">
        <f>([49]SUMMARY!$F72)</f>
        <v>0</v>
      </c>
      <c r="BK104" s="17">
        <f>([50]SUMMARY!$G110)</f>
        <v>0</v>
      </c>
      <c r="BL104" s="17">
        <f>([51]SUMMARY!$F72)</f>
        <v>0</v>
      </c>
      <c r="BM104" s="17">
        <f>([52]SUMMARY!$G110)</f>
        <v>0</v>
      </c>
      <c r="BN104" s="17">
        <f>([53]SUMMARY!$G110)</f>
        <v>0</v>
      </c>
      <c r="BO104" s="17">
        <f>([54]SUMMARY!$G110)</f>
        <v>0</v>
      </c>
      <c r="BP104" s="17">
        <f>([55]SUMMARY!$G110)</f>
        <v>0</v>
      </c>
      <c r="BQ104" s="17">
        <f>([56]SUMMARY!$G110)</f>
        <v>0</v>
      </c>
      <c r="BR104" s="17">
        <f>([57]SUMMARY!$G110)</f>
        <v>0</v>
      </c>
      <c r="BS104" s="17">
        <f>([58]SUMMARY!$F72)</f>
        <v>0</v>
      </c>
      <c r="BT104" s="17">
        <f>([59]SUMMARY!$F72)</f>
        <v>0</v>
      </c>
      <c r="BU104" s="17">
        <f>([60]SUMMARY!$G110)</f>
        <v>0</v>
      </c>
      <c r="BV104" s="17">
        <f>([61]SUMMARY!$F72)</f>
        <v>0</v>
      </c>
      <c r="BW104" s="17">
        <f>([62]SUMMARY!$G110)</f>
        <v>0</v>
      </c>
      <c r="BX104" s="17">
        <f>([63]SUMMARY!$G110)</f>
        <v>0</v>
      </c>
      <c r="BY104" s="17">
        <f>([64]SUMMARY!$G110)</f>
        <v>0</v>
      </c>
      <c r="BZ104" s="17">
        <f>([65]SUMMARY!$G110)</f>
        <v>0</v>
      </c>
      <c r="CA104" s="17">
        <f>([66]SUMMARY!$G110)</f>
        <v>0</v>
      </c>
      <c r="CB104" s="17">
        <f>([67]SUMMARY!$G110)</f>
        <v>0</v>
      </c>
      <c r="CC104" s="17">
        <f>([68]SUMMARY!$G110)</f>
        <v>0</v>
      </c>
      <c r="CD104" s="17">
        <f>([69]SUMMARY!$G110)</f>
        <v>0</v>
      </c>
      <c r="CE104" s="17">
        <f>([70]SUMMARY!$G110)</f>
        <v>0</v>
      </c>
      <c r="CF104" s="17">
        <f>([71]SUMMARY!$G110)</f>
        <v>0</v>
      </c>
      <c r="CG104" s="17">
        <f>([72]SUMMARY!$G110)</f>
        <v>0</v>
      </c>
      <c r="CH104" s="17">
        <f>([73]SUMMARY!$G110)</f>
        <v>0</v>
      </c>
      <c r="CI104" s="17">
        <f>([74]SUMMARY!$G110)</f>
        <v>0</v>
      </c>
      <c r="CJ104" s="17">
        <f>([75]SUMMARY!$G110)</f>
        <v>0</v>
      </c>
      <c r="CK104" s="17">
        <f>([76]SUMMARY!$G110)</f>
        <v>0</v>
      </c>
      <c r="CL104" s="17">
        <f>([77]SUMMARY!$G110)</f>
        <v>0</v>
      </c>
      <c r="CM104" s="17">
        <f>([78]SUMMARY!$G110)</f>
        <v>0</v>
      </c>
      <c r="CN104" s="17">
        <f>([79]SUMMARY!$G110)</f>
        <v>0</v>
      </c>
      <c r="CO104" s="17">
        <f>([80]SUMMARY!$G110)</f>
        <v>0</v>
      </c>
      <c r="CP104" s="17">
        <f>([81]SUMMARY!$G110)</f>
        <v>0</v>
      </c>
      <c r="CQ104" s="17">
        <f>([82]SUMMARY!$G110)</f>
        <v>0</v>
      </c>
      <c r="CR104" s="17">
        <f>([83]SUMMARY!$G110)</f>
        <v>0</v>
      </c>
      <c r="CS104" s="17">
        <f>([84]SUMMARY!$G110)</f>
        <v>0</v>
      </c>
      <c r="CT104" s="17">
        <f>([85]SUMMARY!$F72)</f>
        <v>0</v>
      </c>
      <c r="CU104" s="17">
        <f>([86]SUMMARY!$G110)</f>
        <v>0</v>
      </c>
      <c r="CV104" s="17">
        <f>([87]SUMMARY!$G110)</f>
        <v>0</v>
      </c>
      <c r="CW104" s="17">
        <f>([88]SUMMARY!$G110)</f>
        <v>0</v>
      </c>
      <c r="CX104" s="17">
        <f>([89]SUMMARY!$G110)</f>
        <v>438700</v>
      </c>
      <c r="CY104" s="17">
        <f>([90]SUMMARY!$G110)</f>
        <v>0</v>
      </c>
      <c r="CZ104" s="17">
        <f>([91]SUMMARY!$G110)</f>
        <v>0</v>
      </c>
      <c r="DA104" s="17">
        <f>([92]SUMMARY!$G110)</f>
        <v>0</v>
      </c>
    </row>
    <row r="105" spans="1:105">
      <c r="A105" s="131">
        <v>1088081</v>
      </c>
      <c r="B105" s="131" t="s">
        <v>92</v>
      </c>
      <c r="C105" s="132">
        <v>490332</v>
      </c>
      <c r="D105" s="132">
        <v>490000</v>
      </c>
      <c r="E105" s="132">
        <f t="shared" si="96"/>
        <v>276807</v>
      </c>
      <c r="F105" s="21">
        <f t="shared" si="97"/>
        <v>-213193</v>
      </c>
      <c r="G105" s="21">
        <f t="shared" si="98"/>
        <v>291477.77100000001</v>
      </c>
      <c r="H105" s="21">
        <f t="shared" si="99"/>
        <v>307509.04840500001</v>
      </c>
      <c r="I105" s="21">
        <f t="shared" si="100"/>
        <v>0</v>
      </c>
      <c r="J105" s="21">
        <f t="shared" si="101"/>
        <v>0</v>
      </c>
      <c r="K105" s="21">
        <f t="shared" si="102"/>
        <v>127937</v>
      </c>
      <c r="L105" s="21">
        <f t="shared" si="103"/>
        <v>0</v>
      </c>
      <c r="M105" s="21">
        <f t="shared" si="104"/>
        <v>0</v>
      </c>
      <c r="N105" s="21">
        <f t="shared" si="105"/>
        <v>0</v>
      </c>
      <c r="O105" s="21">
        <f t="shared" si="106"/>
        <v>0</v>
      </c>
      <c r="P105" s="21">
        <f t="shared" si="107"/>
        <v>148870</v>
      </c>
      <c r="Q105" s="17">
        <f>([4]SUMMARY!$G111)</f>
        <v>0</v>
      </c>
      <c r="R105" s="17">
        <f>([5]SUMMARY!$G111)</f>
        <v>0</v>
      </c>
      <c r="S105" s="17">
        <f>([6]SUMMARY!$G111)</f>
        <v>0</v>
      </c>
      <c r="T105" s="17">
        <f>([7]SUMMARY!$G111)</f>
        <v>0</v>
      </c>
      <c r="U105" s="17">
        <f>([8]SUMMARY!$G111)</f>
        <v>0</v>
      </c>
      <c r="V105" s="17">
        <f>([9]SUMMARY!$G111)</f>
        <v>0</v>
      </c>
      <c r="W105" s="17">
        <f>([10]SUMMARY!$G111)</f>
        <v>0</v>
      </c>
      <c r="X105" s="17">
        <f>([11]SUMMARY!$G111)</f>
        <v>0</v>
      </c>
      <c r="Y105" s="17">
        <f>([12]SUMMARY!$G111)</f>
        <v>0</v>
      </c>
      <c r="Z105" s="17">
        <f>([13]SUMMARY!$G111)</f>
        <v>0</v>
      </c>
      <c r="AA105" s="17">
        <f>([14]SUMMARY!$G111)</f>
        <v>0</v>
      </c>
      <c r="AB105" s="17">
        <f>([15]SUMMARY!$G111)</f>
        <v>0</v>
      </c>
      <c r="AC105" s="17">
        <f>([16]SUMMARY!$G111)</f>
        <v>0</v>
      </c>
      <c r="AD105" s="17">
        <f>([17]SUMMARY!$G111)</f>
        <v>0</v>
      </c>
      <c r="AE105" s="17">
        <f>([18]SUMMARY!$G111)</f>
        <v>0</v>
      </c>
      <c r="AF105" s="17">
        <f>([19]SUMMARY!$G111)</f>
        <v>0</v>
      </c>
      <c r="AG105" s="17">
        <f>([20]SUMMARY!$G111)</f>
        <v>0</v>
      </c>
      <c r="AH105" s="17">
        <f>([21]SUMMARY!$G111)</f>
        <v>0</v>
      </c>
      <c r="AI105" s="17">
        <f>([22]SUMMARY!$G111)</f>
        <v>0</v>
      </c>
      <c r="AJ105" s="17">
        <f>([23]SUMMARY!$G111)</f>
        <v>0</v>
      </c>
      <c r="AK105" s="17">
        <f>([24]SUMMARY!$G111)</f>
        <v>0</v>
      </c>
      <c r="AL105" s="17">
        <f>([25]SUMMARY!$G111)</f>
        <v>127937</v>
      </c>
      <c r="AM105" s="17">
        <f>([26]SUMMARY!$G111)</f>
        <v>0</v>
      </c>
      <c r="AN105" s="17">
        <f>([27]SUMMARY!$G111)</f>
        <v>0</v>
      </c>
      <c r="AO105" s="17">
        <f>([28]SUMMARY!$G111)</f>
        <v>0</v>
      </c>
      <c r="AP105" s="17">
        <f>([29]SUMMARY!$F73)</f>
        <v>0</v>
      </c>
      <c r="AQ105" s="17">
        <f>([30]SUMMARY!$G111)</f>
        <v>0</v>
      </c>
      <c r="AR105" s="17">
        <f>([31]SUMMARY!$G111)</f>
        <v>0</v>
      </c>
      <c r="AS105" s="17">
        <f>([32]SUMMARY!$G111)</f>
        <v>0</v>
      </c>
      <c r="AT105" s="17">
        <f>([33]SUMMARY!$G111)</f>
        <v>0</v>
      </c>
      <c r="AU105" s="17">
        <f>([34]SUMMARY!$G111)</f>
        <v>0</v>
      </c>
      <c r="AV105" s="17">
        <f>([35]SUMMARY!$G111)</f>
        <v>0</v>
      </c>
      <c r="AW105" s="17">
        <f>([36]SUMMARY!$G111)</f>
        <v>0</v>
      </c>
      <c r="AX105" s="17">
        <f>([37]SUMMARY!$G111)</f>
        <v>0</v>
      </c>
      <c r="AY105" s="17">
        <f>([38]SUMMARY!$G111)</f>
        <v>0</v>
      </c>
      <c r="AZ105" s="17">
        <f>([39]SUMMARY!$G111)</f>
        <v>0</v>
      </c>
      <c r="BA105" s="17">
        <f>([40]SUMMARY!$G111)</f>
        <v>0</v>
      </c>
      <c r="BB105" s="17">
        <f>([41]SUMMARY!$F73)</f>
        <v>0</v>
      </c>
      <c r="BC105" s="17">
        <f>([42]SUMMARY!$G111)</f>
        <v>0</v>
      </c>
      <c r="BD105" s="17">
        <f>([43]SUMMARY!$G111)</f>
        <v>0</v>
      </c>
      <c r="BE105" s="17">
        <f>([44]SUMMARY!$G111)</f>
        <v>0</v>
      </c>
      <c r="BF105" s="17">
        <f>([45]SUMMARY!$G111)</f>
        <v>0</v>
      </c>
      <c r="BG105" s="17">
        <f>([46]SUMMARY!$G111)</f>
        <v>0</v>
      </c>
      <c r="BH105" s="17">
        <f>([47]SUMMARY!$F73)</f>
        <v>0</v>
      </c>
      <c r="BI105" s="17">
        <f>([48]SUMMARY!$F73)</f>
        <v>0</v>
      </c>
      <c r="BJ105" s="17">
        <f>([49]SUMMARY!$F73)</f>
        <v>0</v>
      </c>
      <c r="BK105" s="17">
        <f>([50]SUMMARY!$G111)</f>
        <v>0</v>
      </c>
      <c r="BL105" s="17">
        <f>([51]SUMMARY!$F73)</f>
        <v>0</v>
      </c>
      <c r="BM105" s="17">
        <f>([52]SUMMARY!$G111)</f>
        <v>0</v>
      </c>
      <c r="BN105" s="17">
        <f>([53]SUMMARY!$G111)</f>
        <v>0</v>
      </c>
      <c r="BO105" s="17">
        <f>([54]SUMMARY!$G111)</f>
        <v>0</v>
      </c>
      <c r="BP105" s="17">
        <f>([55]SUMMARY!$G111)</f>
        <v>0</v>
      </c>
      <c r="BQ105" s="17">
        <f>([56]SUMMARY!$G111)</f>
        <v>0</v>
      </c>
      <c r="BR105" s="17">
        <f>([57]SUMMARY!$G111)</f>
        <v>0</v>
      </c>
      <c r="BS105" s="17">
        <f>([58]SUMMARY!$F73)</f>
        <v>0</v>
      </c>
      <c r="BT105" s="17">
        <f>([59]SUMMARY!$F73)</f>
        <v>0</v>
      </c>
      <c r="BU105" s="17">
        <f>([60]SUMMARY!$G111)</f>
        <v>0</v>
      </c>
      <c r="BV105" s="17">
        <f>([61]SUMMARY!$F73)</f>
        <v>0</v>
      </c>
      <c r="BW105" s="17">
        <f>([62]SUMMARY!$G111)</f>
        <v>0</v>
      </c>
      <c r="BX105" s="17">
        <f>([63]SUMMARY!$G111)</f>
        <v>0</v>
      </c>
      <c r="BY105" s="17">
        <f>([64]SUMMARY!$G111)</f>
        <v>0</v>
      </c>
      <c r="BZ105" s="17">
        <f>([65]SUMMARY!$G111)</f>
        <v>0</v>
      </c>
      <c r="CA105" s="17">
        <f>([66]SUMMARY!$G111)</f>
        <v>0</v>
      </c>
      <c r="CB105" s="17">
        <f>([67]SUMMARY!$G111)</f>
        <v>0</v>
      </c>
      <c r="CC105" s="17">
        <f>([68]SUMMARY!$G111)</f>
        <v>0</v>
      </c>
      <c r="CD105" s="17">
        <f>([69]SUMMARY!$G111)</f>
        <v>0</v>
      </c>
      <c r="CE105" s="17">
        <f>([70]SUMMARY!$G111)</f>
        <v>0</v>
      </c>
      <c r="CF105" s="17">
        <f>([71]SUMMARY!$G111)</f>
        <v>0</v>
      </c>
      <c r="CG105" s="17">
        <f>([72]SUMMARY!$G111)</f>
        <v>0</v>
      </c>
      <c r="CH105" s="17">
        <f>([73]SUMMARY!$G111)</f>
        <v>0</v>
      </c>
      <c r="CI105" s="17">
        <f>([74]SUMMARY!$G111)</f>
        <v>0</v>
      </c>
      <c r="CJ105" s="17">
        <f>([75]SUMMARY!$G111)</f>
        <v>0</v>
      </c>
      <c r="CK105" s="17">
        <f>([76]SUMMARY!$G111)</f>
        <v>0</v>
      </c>
      <c r="CL105" s="17">
        <f>([77]SUMMARY!$G111)</f>
        <v>0</v>
      </c>
      <c r="CM105" s="17">
        <f>([78]SUMMARY!$G111)</f>
        <v>0</v>
      </c>
      <c r="CN105" s="17">
        <f>([79]SUMMARY!$G111)</f>
        <v>0</v>
      </c>
      <c r="CO105" s="17">
        <f>([80]SUMMARY!$G111)</f>
        <v>0</v>
      </c>
      <c r="CP105" s="17">
        <f>([81]SUMMARY!$G111)</f>
        <v>0</v>
      </c>
      <c r="CQ105" s="17">
        <f>([82]SUMMARY!$G111)</f>
        <v>0</v>
      </c>
      <c r="CR105" s="17">
        <f>([83]SUMMARY!$G111)</f>
        <v>0</v>
      </c>
      <c r="CS105" s="17">
        <f>([84]SUMMARY!$G111)</f>
        <v>0</v>
      </c>
      <c r="CT105" s="17">
        <f>([85]SUMMARY!$F73)</f>
        <v>0</v>
      </c>
      <c r="CU105" s="17">
        <f>([86]SUMMARY!$G111)</f>
        <v>0</v>
      </c>
      <c r="CV105" s="17">
        <f>([87]SUMMARY!$G111)</f>
        <v>0</v>
      </c>
      <c r="CW105" s="17">
        <f>([88]SUMMARY!$G111)</f>
        <v>0</v>
      </c>
      <c r="CX105" s="17">
        <f>([89]SUMMARY!$G111)</f>
        <v>148870</v>
      </c>
      <c r="CY105" s="17">
        <f>([90]SUMMARY!$G111)</f>
        <v>0</v>
      </c>
      <c r="CZ105" s="17">
        <f>([91]SUMMARY!$G111)</f>
        <v>0</v>
      </c>
      <c r="DA105" s="17">
        <f>([92]SUMMARY!$G111)</f>
        <v>0</v>
      </c>
    </row>
    <row r="106" spans="1:105">
      <c r="A106" s="131">
        <v>1088082</v>
      </c>
      <c r="B106" s="131" t="s">
        <v>93</v>
      </c>
      <c r="C106" s="132">
        <v>0</v>
      </c>
      <c r="D106" s="132">
        <v>0</v>
      </c>
      <c r="E106" s="132">
        <f t="shared" si="96"/>
        <v>0</v>
      </c>
      <c r="F106" s="21">
        <f t="shared" si="97"/>
        <v>0</v>
      </c>
      <c r="G106" s="21">
        <f t="shared" si="98"/>
        <v>0</v>
      </c>
      <c r="H106" s="21">
        <f t="shared" si="99"/>
        <v>0</v>
      </c>
      <c r="I106" s="21">
        <f t="shared" si="100"/>
        <v>0</v>
      </c>
      <c r="J106" s="21">
        <f t="shared" si="101"/>
        <v>0</v>
      </c>
      <c r="K106" s="21">
        <f t="shared" si="102"/>
        <v>0</v>
      </c>
      <c r="L106" s="21">
        <f t="shared" si="103"/>
        <v>0</v>
      </c>
      <c r="M106" s="21">
        <f t="shared" si="104"/>
        <v>0</v>
      </c>
      <c r="N106" s="21">
        <f t="shared" si="105"/>
        <v>0</v>
      </c>
      <c r="O106" s="21">
        <f t="shared" si="106"/>
        <v>0</v>
      </c>
      <c r="P106" s="21">
        <f t="shared" si="107"/>
        <v>0</v>
      </c>
      <c r="Q106" s="17">
        <f>([4]SUMMARY!$G112)</f>
        <v>0</v>
      </c>
      <c r="R106" s="17">
        <f>([5]SUMMARY!$G112)</f>
        <v>0</v>
      </c>
      <c r="S106" s="17">
        <f>([6]SUMMARY!$G112)</f>
        <v>0</v>
      </c>
      <c r="T106" s="17">
        <f>([7]SUMMARY!$G112)</f>
        <v>0</v>
      </c>
      <c r="U106" s="17">
        <f>([8]SUMMARY!$G112)</f>
        <v>0</v>
      </c>
      <c r="V106" s="17">
        <f>([9]SUMMARY!$G112)</f>
        <v>0</v>
      </c>
      <c r="W106" s="17">
        <f>([10]SUMMARY!$G112)</f>
        <v>0</v>
      </c>
      <c r="X106" s="17">
        <f>([11]SUMMARY!$G112)</f>
        <v>0</v>
      </c>
      <c r="Y106" s="17">
        <f>([12]SUMMARY!$G112)</f>
        <v>0</v>
      </c>
      <c r="Z106" s="17">
        <f>([13]SUMMARY!$G112)</f>
        <v>0</v>
      </c>
      <c r="AA106" s="17">
        <f>([14]SUMMARY!$G112)</f>
        <v>0</v>
      </c>
      <c r="AB106" s="17">
        <f>([15]SUMMARY!$G112)</f>
        <v>0</v>
      </c>
      <c r="AC106" s="17">
        <f>([16]SUMMARY!$G112)</f>
        <v>0</v>
      </c>
      <c r="AD106" s="17">
        <f>([17]SUMMARY!$G112)</f>
        <v>0</v>
      </c>
      <c r="AE106" s="17">
        <f>([18]SUMMARY!$G112)</f>
        <v>0</v>
      </c>
      <c r="AF106" s="17">
        <f>([19]SUMMARY!$G112)</f>
        <v>0</v>
      </c>
      <c r="AG106" s="17">
        <f>([20]SUMMARY!$G112)</f>
        <v>0</v>
      </c>
      <c r="AH106" s="17">
        <f>([21]SUMMARY!$G112)</f>
        <v>0</v>
      </c>
      <c r="AI106" s="17">
        <f>([22]SUMMARY!$G112)</f>
        <v>0</v>
      </c>
      <c r="AJ106" s="17">
        <f>([23]SUMMARY!$G112)</f>
        <v>0</v>
      </c>
      <c r="AK106" s="17">
        <f>([24]SUMMARY!$G112)</f>
        <v>0</v>
      </c>
      <c r="AL106" s="17">
        <f>([25]SUMMARY!$G112)</f>
        <v>0</v>
      </c>
      <c r="AM106" s="17">
        <f>([26]SUMMARY!$G112)</f>
        <v>0</v>
      </c>
      <c r="AN106" s="17">
        <f>([27]SUMMARY!$G112)</f>
        <v>0</v>
      </c>
      <c r="AO106" s="17">
        <f>([28]SUMMARY!$G112)</f>
        <v>0</v>
      </c>
      <c r="AP106" s="17">
        <f>([29]SUMMARY!$F74)</f>
        <v>0</v>
      </c>
      <c r="AQ106" s="17">
        <f>([30]SUMMARY!$G112)</f>
        <v>0</v>
      </c>
      <c r="AR106" s="17">
        <f>([31]SUMMARY!$G112)</f>
        <v>0</v>
      </c>
      <c r="AS106" s="17">
        <f>([32]SUMMARY!$G112)</f>
        <v>0</v>
      </c>
      <c r="AT106" s="17">
        <f>([33]SUMMARY!$G112)</f>
        <v>0</v>
      </c>
      <c r="AU106" s="17">
        <f>([34]SUMMARY!$G112)</f>
        <v>0</v>
      </c>
      <c r="AV106" s="17">
        <f>([35]SUMMARY!$G112)</f>
        <v>0</v>
      </c>
      <c r="AW106" s="17">
        <f>([36]SUMMARY!$G112)</f>
        <v>0</v>
      </c>
      <c r="AX106" s="17">
        <f>([37]SUMMARY!$G112)</f>
        <v>0</v>
      </c>
      <c r="AY106" s="17">
        <f>([38]SUMMARY!$G112)</f>
        <v>0</v>
      </c>
      <c r="AZ106" s="17">
        <f>([39]SUMMARY!$G112)</f>
        <v>0</v>
      </c>
      <c r="BA106" s="17">
        <f>([40]SUMMARY!$G112)</f>
        <v>0</v>
      </c>
      <c r="BB106" s="17">
        <f>([41]SUMMARY!$F74)</f>
        <v>0</v>
      </c>
      <c r="BC106" s="17">
        <f>([42]SUMMARY!$G112)</f>
        <v>0</v>
      </c>
      <c r="BD106" s="17">
        <f>([43]SUMMARY!$G112)</f>
        <v>0</v>
      </c>
      <c r="BE106" s="17">
        <f>([44]SUMMARY!$G112)</f>
        <v>0</v>
      </c>
      <c r="BF106" s="17">
        <f>([45]SUMMARY!$G112)</f>
        <v>0</v>
      </c>
      <c r="BG106" s="17">
        <f>([46]SUMMARY!$G112)</f>
        <v>0</v>
      </c>
      <c r="BH106" s="17">
        <f>([47]SUMMARY!$F74)</f>
        <v>0</v>
      </c>
      <c r="BI106" s="17">
        <f>([48]SUMMARY!$F74)</f>
        <v>0</v>
      </c>
      <c r="BJ106" s="17">
        <f>([49]SUMMARY!$F74)</f>
        <v>0</v>
      </c>
      <c r="BK106" s="17">
        <f>([50]SUMMARY!$G112)</f>
        <v>0</v>
      </c>
      <c r="BL106" s="17">
        <f>([51]SUMMARY!$F74)</f>
        <v>0</v>
      </c>
      <c r="BM106" s="17">
        <f>([52]SUMMARY!$G112)</f>
        <v>0</v>
      </c>
      <c r="BN106" s="17">
        <f>([53]SUMMARY!$G112)</f>
        <v>0</v>
      </c>
      <c r="BO106" s="17">
        <f>([54]SUMMARY!$G112)</f>
        <v>0</v>
      </c>
      <c r="BP106" s="17">
        <f>([55]SUMMARY!$G112)</f>
        <v>0</v>
      </c>
      <c r="BQ106" s="17">
        <f>([56]SUMMARY!$G112)</f>
        <v>0</v>
      </c>
      <c r="BR106" s="17">
        <f>([57]SUMMARY!$G112)</f>
        <v>0</v>
      </c>
      <c r="BS106" s="17">
        <f>([58]SUMMARY!$F74)</f>
        <v>0</v>
      </c>
      <c r="BT106" s="17">
        <f>([59]SUMMARY!$F74)</f>
        <v>0</v>
      </c>
      <c r="BU106" s="17">
        <f>([60]SUMMARY!$G112)</f>
        <v>0</v>
      </c>
      <c r="BV106" s="17">
        <f>([61]SUMMARY!$F74)</f>
        <v>0</v>
      </c>
      <c r="BW106" s="17">
        <f>([62]SUMMARY!$G112)</f>
        <v>0</v>
      </c>
      <c r="BX106" s="17">
        <f>([63]SUMMARY!$G112)</f>
        <v>0</v>
      </c>
      <c r="BY106" s="17">
        <f>([64]SUMMARY!$G112)</f>
        <v>0</v>
      </c>
      <c r="BZ106" s="17">
        <f>([65]SUMMARY!$G112)</f>
        <v>0</v>
      </c>
      <c r="CA106" s="17">
        <f>([66]SUMMARY!$G112)</f>
        <v>0</v>
      </c>
      <c r="CB106" s="17">
        <f>([67]SUMMARY!$G112)</f>
        <v>0</v>
      </c>
      <c r="CC106" s="17">
        <f>([68]SUMMARY!$G112)</f>
        <v>0</v>
      </c>
      <c r="CD106" s="17">
        <f>([69]SUMMARY!$G112)</f>
        <v>0</v>
      </c>
      <c r="CE106" s="17">
        <f>([70]SUMMARY!$G112)</f>
        <v>0</v>
      </c>
      <c r="CF106" s="17">
        <f>([71]SUMMARY!$G112)</f>
        <v>0</v>
      </c>
      <c r="CG106" s="17">
        <f>([72]SUMMARY!$G112)</f>
        <v>0</v>
      </c>
      <c r="CH106" s="17">
        <f>([73]SUMMARY!$G112)</f>
        <v>0</v>
      </c>
      <c r="CI106" s="17">
        <f>([74]SUMMARY!$G112)</f>
        <v>0</v>
      </c>
      <c r="CJ106" s="17">
        <f>([75]SUMMARY!$G112)</f>
        <v>0</v>
      </c>
      <c r="CK106" s="17">
        <f>([76]SUMMARY!$G112)</f>
        <v>0</v>
      </c>
      <c r="CL106" s="17">
        <f>([77]SUMMARY!$G112)</f>
        <v>0</v>
      </c>
      <c r="CM106" s="17">
        <f>([78]SUMMARY!$G112)</f>
        <v>0</v>
      </c>
      <c r="CN106" s="17">
        <f>([79]SUMMARY!$G112)</f>
        <v>0</v>
      </c>
      <c r="CO106" s="17">
        <f>([80]SUMMARY!$G112)</f>
        <v>0</v>
      </c>
      <c r="CP106" s="17">
        <f>([81]SUMMARY!$G112)</f>
        <v>0</v>
      </c>
      <c r="CQ106" s="17">
        <f>([82]SUMMARY!$G112)</f>
        <v>0</v>
      </c>
      <c r="CR106" s="17">
        <f>([83]SUMMARY!$G112)</f>
        <v>0</v>
      </c>
      <c r="CS106" s="17">
        <f>([84]SUMMARY!$G112)</f>
        <v>0</v>
      </c>
      <c r="CT106" s="17">
        <f>([85]SUMMARY!$F74)</f>
        <v>0</v>
      </c>
      <c r="CU106" s="17">
        <f>([86]SUMMARY!$G112)</f>
        <v>0</v>
      </c>
      <c r="CV106" s="17">
        <f>([87]SUMMARY!$G112)</f>
        <v>0</v>
      </c>
      <c r="CW106" s="17">
        <f>([88]SUMMARY!$G112)</f>
        <v>0</v>
      </c>
      <c r="CX106" s="17">
        <f>([89]SUMMARY!$G112)</f>
        <v>0</v>
      </c>
      <c r="CY106" s="17">
        <f>([90]SUMMARY!$G112)</f>
        <v>0</v>
      </c>
      <c r="CZ106" s="17">
        <f>([91]SUMMARY!$G112)</f>
        <v>0</v>
      </c>
      <c r="DA106" s="17">
        <f>([92]SUMMARY!$G112)</f>
        <v>0</v>
      </c>
    </row>
    <row r="107" spans="1:105">
      <c r="A107" s="131">
        <v>1088083</v>
      </c>
      <c r="B107" s="131" t="s">
        <v>94</v>
      </c>
      <c r="C107" s="132">
        <v>0</v>
      </c>
      <c r="D107" s="132">
        <v>0</v>
      </c>
      <c r="E107" s="132">
        <f t="shared" si="96"/>
        <v>0</v>
      </c>
      <c r="F107" s="21">
        <f t="shared" si="97"/>
        <v>0</v>
      </c>
      <c r="G107" s="21">
        <f t="shared" si="98"/>
        <v>0</v>
      </c>
      <c r="H107" s="21">
        <f t="shared" si="99"/>
        <v>0</v>
      </c>
      <c r="I107" s="21">
        <f t="shared" si="100"/>
        <v>0</v>
      </c>
      <c r="J107" s="21">
        <f t="shared" si="101"/>
        <v>0</v>
      </c>
      <c r="K107" s="21">
        <f t="shared" si="102"/>
        <v>0</v>
      </c>
      <c r="L107" s="21">
        <f t="shared" si="103"/>
        <v>0</v>
      </c>
      <c r="M107" s="21">
        <f t="shared" si="104"/>
        <v>0</v>
      </c>
      <c r="N107" s="21">
        <f t="shared" si="105"/>
        <v>0</v>
      </c>
      <c r="O107" s="21">
        <f t="shared" si="106"/>
        <v>0</v>
      </c>
      <c r="P107" s="21">
        <f t="shared" si="107"/>
        <v>0</v>
      </c>
      <c r="Q107" s="17">
        <f>([4]SUMMARY!$G113)</f>
        <v>0</v>
      </c>
      <c r="R107" s="17">
        <f>([5]SUMMARY!$G113)</f>
        <v>0</v>
      </c>
      <c r="S107" s="17">
        <f>([6]SUMMARY!$G113)</f>
        <v>0</v>
      </c>
      <c r="T107" s="17">
        <f>([7]SUMMARY!$G113)</f>
        <v>0</v>
      </c>
      <c r="U107" s="17">
        <f>([8]SUMMARY!$G113)</f>
        <v>0</v>
      </c>
      <c r="V107" s="17">
        <f>([9]SUMMARY!$G113)</f>
        <v>0</v>
      </c>
      <c r="W107" s="17">
        <f>([10]SUMMARY!$G113)</f>
        <v>0</v>
      </c>
      <c r="X107" s="17">
        <f>([11]SUMMARY!$G113)</f>
        <v>0</v>
      </c>
      <c r="Y107" s="17">
        <f>([12]SUMMARY!$G113)</f>
        <v>0</v>
      </c>
      <c r="Z107" s="17">
        <f>([13]SUMMARY!$G113)</f>
        <v>0</v>
      </c>
      <c r="AA107" s="17">
        <f>([14]SUMMARY!$G113)</f>
        <v>0</v>
      </c>
      <c r="AB107" s="17">
        <f>([15]SUMMARY!$G113)</f>
        <v>0</v>
      </c>
      <c r="AC107" s="17">
        <f>([16]SUMMARY!$G113)</f>
        <v>0</v>
      </c>
      <c r="AD107" s="17">
        <f>([17]SUMMARY!$G113)</f>
        <v>0</v>
      </c>
      <c r="AE107" s="17">
        <f>([18]SUMMARY!$G113)</f>
        <v>0</v>
      </c>
      <c r="AF107" s="17">
        <f>([19]SUMMARY!$G113)</f>
        <v>0</v>
      </c>
      <c r="AG107" s="17">
        <f>([20]SUMMARY!$G113)</f>
        <v>0</v>
      </c>
      <c r="AH107" s="17">
        <f>([21]SUMMARY!$G113)</f>
        <v>0</v>
      </c>
      <c r="AI107" s="17">
        <f>([22]SUMMARY!$G113)</f>
        <v>0</v>
      </c>
      <c r="AJ107" s="17">
        <f>([23]SUMMARY!$G113)</f>
        <v>0</v>
      </c>
      <c r="AK107" s="17">
        <f>([24]SUMMARY!$G113)</f>
        <v>0</v>
      </c>
      <c r="AL107" s="17">
        <f>([25]SUMMARY!$G113)</f>
        <v>0</v>
      </c>
      <c r="AM107" s="17">
        <f>([26]SUMMARY!$G113)</f>
        <v>0</v>
      </c>
      <c r="AN107" s="17">
        <f>([27]SUMMARY!$G113)</f>
        <v>0</v>
      </c>
      <c r="AO107" s="17">
        <f>([28]SUMMARY!$G113)</f>
        <v>0</v>
      </c>
      <c r="AP107" s="17">
        <f>([29]SUMMARY!$F75)</f>
        <v>0</v>
      </c>
      <c r="AQ107" s="17">
        <f>([30]SUMMARY!$G113)</f>
        <v>0</v>
      </c>
      <c r="AR107" s="17">
        <f>([31]SUMMARY!$G113)</f>
        <v>0</v>
      </c>
      <c r="AS107" s="17">
        <f>([32]SUMMARY!$G113)</f>
        <v>0</v>
      </c>
      <c r="AT107" s="17">
        <f>([33]SUMMARY!$G113)</f>
        <v>0</v>
      </c>
      <c r="AU107" s="17">
        <f>([34]SUMMARY!$G113)</f>
        <v>0</v>
      </c>
      <c r="AV107" s="17">
        <f>([35]SUMMARY!$G113)</f>
        <v>0</v>
      </c>
      <c r="AW107" s="17">
        <f>([36]SUMMARY!$G113)</f>
        <v>0</v>
      </c>
      <c r="AX107" s="17">
        <f>([37]SUMMARY!$G113)</f>
        <v>0</v>
      </c>
      <c r="AY107" s="17">
        <f>([38]SUMMARY!$G113)</f>
        <v>0</v>
      </c>
      <c r="AZ107" s="17">
        <f>([39]SUMMARY!$G113)</f>
        <v>0</v>
      </c>
      <c r="BA107" s="17">
        <f>([40]SUMMARY!$G113)</f>
        <v>0</v>
      </c>
      <c r="BB107" s="17">
        <f>([41]SUMMARY!$F75)</f>
        <v>0</v>
      </c>
      <c r="BC107" s="17">
        <f>([42]SUMMARY!$G113)</f>
        <v>0</v>
      </c>
      <c r="BD107" s="17">
        <f>([43]SUMMARY!$G113)</f>
        <v>0</v>
      </c>
      <c r="BE107" s="17">
        <f>([44]SUMMARY!$G113)</f>
        <v>0</v>
      </c>
      <c r="BF107" s="17">
        <f>([45]SUMMARY!$G113)</f>
        <v>0</v>
      </c>
      <c r="BG107" s="17">
        <f>([46]SUMMARY!$G113)</f>
        <v>0</v>
      </c>
      <c r="BH107" s="17">
        <f>([47]SUMMARY!$F75)</f>
        <v>0</v>
      </c>
      <c r="BI107" s="17">
        <f>([48]SUMMARY!$F75)</f>
        <v>0</v>
      </c>
      <c r="BJ107" s="17">
        <f>([49]SUMMARY!$F75)</f>
        <v>0</v>
      </c>
      <c r="BK107" s="17">
        <f>([50]SUMMARY!$G113)</f>
        <v>0</v>
      </c>
      <c r="BL107" s="17">
        <f>([51]SUMMARY!$F75)</f>
        <v>0</v>
      </c>
      <c r="BM107" s="17">
        <f>([52]SUMMARY!$G113)</f>
        <v>0</v>
      </c>
      <c r="BN107" s="17">
        <f>([53]SUMMARY!$G113)</f>
        <v>0</v>
      </c>
      <c r="BO107" s="17">
        <f>([54]SUMMARY!$G113)</f>
        <v>0</v>
      </c>
      <c r="BP107" s="17">
        <f>([55]SUMMARY!$G113)</f>
        <v>0</v>
      </c>
      <c r="BQ107" s="17">
        <f>([56]SUMMARY!$G113)</f>
        <v>0</v>
      </c>
      <c r="BR107" s="17">
        <f>([57]SUMMARY!$G113)</f>
        <v>0</v>
      </c>
      <c r="BS107" s="17">
        <f>([58]SUMMARY!$F75)</f>
        <v>0</v>
      </c>
      <c r="BT107" s="17">
        <f>([59]SUMMARY!$F75)</f>
        <v>0</v>
      </c>
      <c r="BU107" s="17">
        <f>([60]SUMMARY!$G113)</f>
        <v>0</v>
      </c>
      <c r="BV107" s="17">
        <f>([61]SUMMARY!$F75)</f>
        <v>0</v>
      </c>
      <c r="BW107" s="17">
        <f>([62]SUMMARY!$G113)</f>
        <v>0</v>
      </c>
      <c r="BX107" s="17">
        <f>([63]SUMMARY!$G113)</f>
        <v>0</v>
      </c>
      <c r="BY107" s="17">
        <f>([64]SUMMARY!$G113)</f>
        <v>0</v>
      </c>
      <c r="BZ107" s="17">
        <f>([65]SUMMARY!$G113)</f>
        <v>0</v>
      </c>
      <c r="CA107" s="17">
        <f>([66]SUMMARY!$G113)</f>
        <v>0</v>
      </c>
      <c r="CB107" s="17">
        <f>([67]SUMMARY!$G113)</f>
        <v>0</v>
      </c>
      <c r="CC107" s="17">
        <f>([68]SUMMARY!$G113)</f>
        <v>0</v>
      </c>
      <c r="CD107" s="17">
        <f>([69]SUMMARY!$G113)</f>
        <v>0</v>
      </c>
      <c r="CE107" s="17">
        <f>([70]SUMMARY!$G113)</f>
        <v>0</v>
      </c>
      <c r="CF107" s="17">
        <f>([71]SUMMARY!$G113)</f>
        <v>0</v>
      </c>
      <c r="CG107" s="17">
        <f>([72]SUMMARY!$G113)</f>
        <v>0</v>
      </c>
      <c r="CH107" s="17">
        <f>([73]SUMMARY!$G113)</f>
        <v>0</v>
      </c>
      <c r="CI107" s="17">
        <f>([74]SUMMARY!$G113)</f>
        <v>0</v>
      </c>
      <c r="CJ107" s="17">
        <f>([75]SUMMARY!$G113)</f>
        <v>0</v>
      </c>
      <c r="CK107" s="17">
        <f>([76]SUMMARY!$G113)</f>
        <v>0</v>
      </c>
      <c r="CL107" s="17">
        <f>([77]SUMMARY!$G113)</f>
        <v>0</v>
      </c>
      <c r="CM107" s="17">
        <f>([78]SUMMARY!$G113)</f>
        <v>0</v>
      </c>
      <c r="CN107" s="17">
        <f>([79]SUMMARY!$G113)</f>
        <v>0</v>
      </c>
      <c r="CO107" s="17">
        <f>([80]SUMMARY!$G113)</f>
        <v>0</v>
      </c>
      <c r="CP107" s="17">
        <f>([81]SUMMARY!$G113)</f>
        <v>0</v>
      </c>
      <c r="CQ107" s="17">
        <f>([82]SUMMARY!$G113)</f>
        <v>0</v>
      </c>
      <c r="CR107" s="17">
        <f>([83]SUMMARY!$G113)</f>
        <v>0</v>
      </c>
      <c r="CS107" s="17">
        <f>([84]SUMMARY!$G113)</f>
        <v>0</v>
      </c>
      <c r="CT107" s="17">
        <f>([85]SUMMARY!$F75)</f>
        <v>0</v>
      </c>
      <c r="CU107" s="17">
        <f>([86]SUMMARY!$G113)</f>
        <v>0</v>
      </c>
      <c r="CV107" s="17">
        <f>([87]SUMMARY!$G113)</f>
        <v>0</v>
      </c>
      <c r="CW107" s="17">
        <f>([88]SUMMARY!$G113)</f>
        <v>0</v>
      </c>
      <c r="CX107" s="17">
        <f>([89]SUMMARY!$G113)</f>
        <v>0</v>
      </c>
      <c r="CY107" s="17">
        <f>([90]SUMMARY!$G113)</f>
        <v>0</v>
      </c>
      <c r="CZ107" s="17">
        <f>([91]SUMMARY!$G113)</f>
        <v>0</v>
      </c>
      <c r="DA107" s="17">
        <f>([92]SUMMARY!$G113)</f>
        <v>0</v>
      </c>
    </row>
    <row r="108" spans="1:105">
      <c r="A108" s="131">
        <v>1088084</v>
      </c>
      <c r="B108" s="131" t="s">
        <v>95</v>
      </c>
      <c r="C108" s="132">
        <v>0</v>
      </c>
      <c r="D108" s="132">
        <v>0</v>
      </c>
      <c r="E108" s="132">
        <f>SUM(Q108:DA108)</f>
        <v>0</v>
      </c>
      <c r="F108" s="21">
        <f t="shared" si="97"/>
        <v>0</v>
      </c>
      <c r="G108" s="21">
        <f t="shared" si="98"/>
        <v>0</v>
      </c>
      <c r="H108" s="21">
        <f t="shared" si="99"/>
        <v>0</v>
      </c>
      <c r="I108" s="21">
        <f t="shared" si="100"/>
        <v>0</v>
      </c>
      <c r="J108" s="21">
        <f t="shared" si="101"/>
        <v>0</v>
      </c>
      <c r="K108" s="21">
        <f t="shared" si="102"/>
        <v>0</v>
      </c>
      <c r="L108" s="21">
        <f t="shared" si="103"/>
        <v>0</v>
      </c>
      <c r="M108" s="21">
        <f t="shared" si="104"/>
        <v>0</v>
      </c>
      <c r="N108" s="21">
        <f t="shared" si="105"/>
        <v>0</v>
      </c>
      <c r="O108" s="21">
        <f t="shared" si="106"/>
        <v>0</v>
      </c>
      <c r="P108" s="21">
        <f t="shared" si="107"/>
        <v>0</v>
      </c>
      <c r="Q108" s="17">
        <f>([4]SUMMARY!$G114)</f>
        <v>0</v>
      </c>
      <c r="R108" s="17">
        <f>([5]SUMMARY!$G114)</f>
        <v>0</v>
      </c>
      <c r="S108" s="17">
        <f>([6]SUMMARY!$G114)</f>
        <v>0</v>
      </c>
      <c r="T108" s="17">
        <f>([7]SUMMARY!$G114)</f>
        <v>0</v>
      </c>
      <c r="U108" s="17">
        <f>([8]SUMMARY!$G114)</f>
        <v>0</v>
      </c>
      <c r="V108" s="17">
        <f>([9]SUMMARY!$G114)</f>
        <v>0</v>
      </c>
      <c r="W108" s="17">
        <f>([10]SUMMARY!$G114)</f>
        <v>0</v>
      </c>
      <c r="X108" s="17">
        <f>([11]SUMMARY!$G114)</f>
        <v>0</v>
      </c>
      <c r="Y108" s="17">
        <f>([12]SUMMARY!$G114)</f>
        <v>0</v>
      </c>
      <c r="Z108" s="17">
        <f>([13]SUMMARY!$G114)</f>
        <v>0</v>
      </c>
      <c r="AA108" s="17">
        <f>([14]SUMMARY!$G114)</f>
        <v>0</v>
      </c>
      <c r="AB108" s="17">
        <f>([15]SUMMARY!$G114)</f>
        <v>0</v>
      </c>
      <c r="AC108" s="17">
        <f>([16]SUMMARY!$G114)</f>
        <v>0</v>
      </c>
      <c r="AD108" s="17">
        <f>([17]SUMMARY!$G114)</f>
        <v>0</v>
      </c>
      <c r="AE108" s="17">
        <f>([18]SUMMARY!$G114)</f>
        <v>0</v>
      </c>
      <c r="AF108" s="17">
        <f>([19]SUMMARY!$G114)</f>
        <v>0</v>
      </c>
      <c r="AG108" s="17">
        <f>([20]SUMMARY!$G114)</f>
        <v>0</v>
      </c>
      <c r="AH108" s="17">
        <f>([21]SUMMARY!$G114)</f>
        <v>0</v>
      </c>
      <c r="AI108" s="17">
        <f>([22]SUMMARY!$G114)</f>
        <v>0</v>
      </c>
      <c r="AJ108" s="17">
        <f>([23]SUMMARY!$G114)</f>
        <v>0</v>
      </c>
      <c r="AK108" s="17">
        <f>([24]SUMMARY!$G114)</f>
        <v>0</v>
      </c>
      <c r="AL108" s="17">
        <f>([25]SUMMARY!$G114)</f>
        <v>0</v>
      </c>
      <c r="AM108" s="17">
        <f>([26]SUMMARY!$G114)</f>
        <v>0</v>
      </c>
      <c r="AN108" s="17">
        <f>([27]SUMMARY!$G114)</f>
        <v>0</v>
      </c>
      <c r="AO108" s="17">
        <f>([28]SUMMARY!$G114)</f>
        <v>0</v>
      </c>
      <c r="AP108" s="17">
        <f>([29]SUMMARY!$F76)</f>
        <v>0</v>
      </c>
      <c r="AQ108" s="17">
        <f>([30]SUMMARY!$G114)</f>
        <v>0</v>
      </c>
      <c r="AR108" s="17">
        <f>([31]SUMMARY!$G114)</f>
        <v>0</v>
      </c>
      <c r="AS108" s="17">
        <f>([32]SUMMARY!$G114)</f>
        <v>0</v>
      </c>
      <c r="AT108" s="17">
        <f>([33]SUMMARY!$G114)</f>
        <v>0</v>
      </c>
      <c r="AU108" s="17">
        <f>([34]SUMMARY!$G114)</f>
        <v>0</v>
      </c>
      <c r="AV108" s="17">
        <f>([35]SUMMARY!$G114)</f>
        <v>0</v>
      </c>
      <c r="AW108" s="17">
        <f>([36]SUMMARY!$G114)</f>
        <v>0</v>
      </c>
      <c r="AX108" s="17">
        <f>([37]SUMMARY!$G114)</f>
        <v>0</v>
      </c>
      <c r="AY108" s="17">
        <f>([38]SUMMARY!$G114)</f>
        <v>0</v>
      </c>
      <c r="AZ108" s="17">
        <f>([39]SUMMARY!$G114)</f>
        <v>0</v>
      </c>
      <c r="BA108" s="17">
        <f>([40]SUMMARY!$G114)</f>
        <v>0</v>
      </c>
      <c r="BB108" s="17">
        <f>([41]SUMMARY!$F76)</f>
        <v>0</v>
      </c>
      <c r="BC108" s="17">
        <f>([42]SUMMARY!$G114)</f>
        <v>0</v>
      </c>
      <c r="BD108" s="17">
        <f>([43]SUMMARY!$G114)</f>
        <v>0</v>
      </c>
      <c r="BE108" s="17">
        <f>([44]SUMMARY!$G114)</f>
        <v>0</v>
      </c>
      <c r="BF108" s="17">
        <f>([45]SUMMARY!$G114)</f>
        <v>0</v>
      </c>
      <c r="BG108" s="17">
        <f>([46]SUMMARY!$G114)</f>
        <v>0</v>
      </c>
      <c r="BH108" s="17">
        <f>([47]SUMMARY!$F76)</f>
        <v>0</v>
      </c>
      <c r="BI108" s="17">
        <f>([48]SUMMARY!$F76)</f>
        <v>0</v>
      </c>
      <c r="BJ108" s="17">
        <f>([49]SUMMARY!$F76)</f>
        <v>0</v>
      </c>
      <c r="BK108" s="17">
        <f>([50]SUMMARY!$G114)</f>
        <v>0</v>
      </c>
      <c r="BL108" s="17">
        <f>([51]SUMMARY!$F76)</f>
        <v>0</v>
      </c>
      <c r="BM108" s="17">
        <f>([52]SUMMARY!$G114)</f>
        <v>0</v>
      </c>
      <c r="BN108" s="17">
        <f>([53]SUMMARY!$G114)</f>
        <v>0</v>
      </c>
      <c r="BO108" s="17">
        <f>([54]SUMMARY!$G114)</f>
        <v>0</v>
      </c>
      <c r="BP108" s="17">
        <f>([55]SUMMARY!$G114)</f>
        <v>0</v>
      </c>
      <c r="BQ108" s="17">
        <f>([56]SUMMARY!$G114)</f>
        <v>0</v>
      </c>
      <c r="BR108" s="17">
        <f>([57]SUMMARY!$G114)</f>
        <v>0</v>
      </c>
      <c r="BS108" s="17">
        <f>([58]SUMMARY!$F76)</f>
        <v>0</v>
      </c>
      <c r="BT108" s="17">
        <f>([59]SUMMARY!$F76)</f>
        <v>0</v>
      </c>
      <c r="BU108" s="17">
        <f>([60]SUMMARY!$G114)</f>
        <v>0</v>
      </c>
      <c r="BV108" s="17">
        <f>([61]SUMMARY!$F76)</f>
        <v>0</v>
      </c>
      <c r="BW108" s="17">
        <f>([62]SUMMARY!$G114)</f>
        <v>0</v>
      </c>
      <c r="BX108" s="17">
        <f>([63]SUMMARY!$G114)</f>
        <v>0</v>
      </c>
      <c r="BY108" s="17">
        <f>([64]SUMMARY!$G114)</f>
        <v>0</v>
      </c>
      <c r="BZ108" s="17">
        <f>([65]SUMMARY!$G114)</f>
        <v>0</v>
      </c>
      <c r="CA108" s="17">
        <f>([66]SUMMARY!$G114)</f>
        <v>0</v>
      </c>
      <c r="CB108" s="17">
        <f>([67]SUMMARY!$G114)</f>
        <v>0</v>
      </c>
      <c r="CC108" s="17">
        <f>([68]SUMMARY!$G114)</f>
        <v>0</v>
      </c>
      <c r="CD108" s="17">
        <f>([69]SUMMARY!$G114)</f>
        <v>0</v>
      </c>
      <c r="CE108" s="17">
        <f>([70]SUMMARY!$G114)</f>
        <v>0</v>
      </c>
      <c r="CF108" s="17">
        <f>([71]SUMMARY!$G114)</f>
        <v>0</v>
      </c>
      <c r="CG108" s="17">
        <f>([72]SUMMARY!$G114)</f>
        <v>0</v>
      </c>
      <c r="CH108" s="17">
        <f>([73]SUMMARY!$G114)</f>
        <v>0</v>
      </c>
      <c r="CI108" s="17">
        <f>([74]SUMMARY!$G114)</f>
        <v>0</v>
      </c>
      <c r="CJ108" s="17">
        <f>([75]SUMMARY!$G114)</f>
        <v>0</v>
      </c>
      <c r="CK108" s="17">
        <f>([76]SUMMARY!$G114)</f>
        <v>0</v>
      </c>
      <c r="CL108" s="17">
        <f>([77]SUMMARY!$G114)</f>
        <v>0</v>
      </c>
      <c r="CM108" s="17">
        <f>([78]SUMMARY!$G114)</f>
        <v>0</v>
      </c>
      <c r="CN108" s="17">
        <f>([79]SUMMARY!$G114)</f>
        <v>0</v>
      </c>
      <c r="CO108" s="17">
        <f>([80]SUMMARY!$G114)</f>
        <v>0</v>
      </c>
      <c r="CP108" s="17">
        <f>([81]SUMMARY!$G114)</f>
        <v>0</v>
      </c>
      <c r="CQ108" s="17">
        <f>([82]SUMMARY!$G114)</f>
        <v>0</v>
      </c>
      <c r="CR108" s="17">
        <f>([83]SUMMARY!$G114)</f>
        <v>0</v>
      </c>
      <c r="CS108" s="17">
        <f>([84]SUMMARY!$G114)</f>
        <v>0</v>
      </c>
      <c r="CT108" s="17">
        <f>([85]SUMMARY!$F76)</f>
        <v>0</v>
      </c>
      <c r="CU108" s="17">
        <f>([86]SUMMARY!$G114)</f>
        <v>0</v>
      </c>
      <c r="CV108" s="17">
        <f>([87]SUMMARY!$G114)</f>
        <v>0</v>
      </c>
      <c r="CW108" s="17">
        <f>([88]SUMMARY!$G114)</f>
        <v>0</v>
      </c>
      <c r="CX108" s="17">
        <f>([89]SUMMARY!$G114)</f>
        <v>0</v>
      </c>
      <c r="CY108" s="17">
        <f>([90]SUMMARY!$G114)</f>
        <v>0</v>
      </c>
      <c r="CZ108" s="17">
        <f>([91]SUMMARY!$G114)</f>
        <v>0</v>
      </c>
      <c r="DA108" s="17">
        <f>([92]SUMMARY!$G114)</f>
        <v>0</v>
      </c>
    </row>
    <row r="109" spans="1:105">
      <c r="A109" s="131">
        <v>1088085</v>
      </c>
      <c r="B109" s="131" t="s">
        <v>96</v>
      </c>
      <c r="C109" s="132">
        <v>0</v>
      </c>
      <c r="D109" s="132">
        <v>0</v>
      </c>
      <c r="E109" s="132">
        <f t="shared" si="96"/>
        <v>0</v>
      </c>
      <c r="F109" s="21">
        <f t="shared" si="97"/>
        <v>0</v>
      </c>
      <c r="G109" s="21">
        <f t="shared" si="98"/>
        <v>0</v>
      </c>
      <c r="H109" s="21">
        <f t="shared" si="99"/>
        <v>0</v>
      </c>
      <c r="I109" s="21">
        <f t="shared" si="100"/>
        <v>0</v>
      </c>
      <c r="J109" s="21">
        <f t="shared" si="101"/>
        <v>0</v>
      </c>
      <c r="K109" s="21">
        <f t="shared" si="102"/>
        <v>0</v>
      </c>
      <c r="L109" s="21">
        <f t="shared" si="103"/>
        <v>0</v>
      </c>
      <c r="M109" s="21">
        <f t="shared" si="104"/>
        <v>0</v>
      </c>
      <c r="N109" s="21">
        <f t="shared" si="105"/>
        <v>0</v>
      </c>
      <c r="O109" s="21">
        <f t="shared" si="106"/>
        <v>0</v>
      </c>
      <c r="P109" s="21">
        <f t="shared" si="107"/>
        <v>0</v>
      </c>
      <c r="Q109" s="17">
        <f>([4]SUMMARY!$G115)</f>
        <v>0</v>
      </c>
      <c r="R109" s="17">
        <f>([5]SUMMARY!$G115)</f>
        <v>0</v>
      </c>
      <c r="S109" s="17">
        <f>([6]SUMMARY!$G115)</f>
        <v>0</v>
      </c>
      <c r="T109" s="17">
        <f>([7]SUMMARY!$G115)</f>
        <v>0</v>
      </c>
      <c r="U109" s="17">
        <f>([8]SUMMARY!$G115)</f>
        <v>0</v>
      </c>
      <c r="V109" s="17">
        <f>([9]SUMMARY!$G115)</f>
        <v>0</v>
      </c>
      <c r="W109" s="17">
        <f>([10]SUMMARY!$G115)</f>
        <v>0</v>
      </c>
      <c r="X109" s="17">
        <f>([11]SUMMARY!$G115)</f>
        <v>0</v>
      </c>
      <c r="Y109" s="17">
        <f>([12]SUMMARY!$G115)</f>
        <v>0</v>
      </c>
      <c r="Z109" s="17">
        <f>([13]SUMMARY!$G115)</f>
        <v>0</v>
      </c>
      <c r="AA109" s="17">
        <f>([14]SUMMARY!$G115)</f>
        <v>0</v>
      </c>
      <c r="AB109" s="17">
        <f>([15]SUMMARY!$G115)</f>
        <v>0</v>
      </c>
      <c r="AC109" s="17">
        <f>([16]SUMMARY!$G115)</f>
        <v>0</v>
      </c>
      <c r="AD109" s="17">
        <f>([17]SUMMARY!$G115)</f>
        <v>0</v>
      </c>
      <c r="AE109" s="17">
        <f>([18]SUMMARY!$G115)</f>
        <v>0</v>
      </c>
      <c r="AF109" s="17">
        <f>([19]SUMMARY!$G115)</f>
        <v>0</v>
      </c>
      <c r="AG109" s="17">
        <f>([20]SUMMARY!$G115)</f>
        <v>0</v>
      </c>
      <c r="AH109" s="17">
        <f>([21]SUMMARY!$G115)</f>
        <v>0</v>
      </c>
      <c r="AI109" s="17">
        <f>([22]SUMMARY!$G115)</f>
        <v>0</v>
      </c>
      <c r="AJ109" s="17">
        <f>([23]SUMMARY!$G115)</f>
        <v>0</v>
      </c>
      <c r="AK109" s="17">
        <f>([24]SUMMARY!$G115)</f>
        <v>0</v>
      </c>
      <c r="AL109" s="17">
        <f>([25]SUMMARY!$G115)</f>
        <v>0</v>
      </c>
      <c r="AM109" s="17">
        <f>([26]SUMMARY!$G115)</f>
        <v>0</v>
      </c>
      <c r="AN109" s="17">
        <f>([27]SUMMARY!$G115)</f>
        <v>0</v>
      </c>
      <c r="AO109" s="17">
        <f>([28]SUMMARY!$G115)</f>
        <v>0</v>
      </c>
      <c r="AP109" s="17">
        <f>([29]SUMMARY!$F77)</f>
        <v>0</v>
      </c>
      <c r="AQ109" s="17">
        <f>([30]SUMMARY!$G115)</f>
        <v>0</v>
      </c>
      <c r="AR109" s="17">
        <f>([31]SUMMARY!$G115)</f>
        <v>0</v>
      </c>
      <c r="AS109" s="17">
        <f>([32]SUMMARY!$G115)</f>
        <v>0</v>
      </c>
      <c r="AT109" s="17">
        <f>([33]SUMMARY!$G115)</f>
        <v>0</v>
      </c>
      <c r="AU109" s="17">
        <f>([34]SUMMARY!$G115)</f>
        <v>0</v>
      </c>
      <c r="AV109" s="17">
        <f>([35]SUMMARY!$G115)</f>
        <v>0</v>
      </c>
      <c r="AW109" s="17">
        <f>([36]SUMMARY!$G115)</f>
        <v>0</v>
      </c>
      <c r="AX109" s="17">
        <f>([37]SUMMARY!$G115)</f>
        <v>0</v>
      </c>
      <c r="AY109" s="17">
        <f>([38]SUMMARY!$G115)</f>
        <v>0</v>
      </c>
      <c r="AZ109" s="17">
        <f>([39]SUMMARY!$G115)</f>
        <v>0</v>
      </c>
      <c r="BA109" s="17">
        <f>([40]SUMMARY!$G115)</f>
        <v>0</v>
      </c>
      <c r="BB109" s="17">
        <f>([41]SUMMARY!$F77)</f>
        <v>0</v>
      </c>
      <c r="BC109" s="17">
        <f>([42]SUMMARY!$G115)</f>
        <v>0</v>
      </c>
      <c r="BD109" s="17">
        <f>([43]SUMMARY!$G115)</f>
        <v>0</v>
      </c>
      <c r="BE109" s="17">
        <f>([44]SUMMARY!$G115)</f>
        <v>0</v>
      </c>
      <c r="BF109" s="17">
        <f>([45]SUMMARY!$G115)</f>
        <v>0</v>
      </c>
      <c r="BG109" s="17">
        <f>([46]SUMMARY!$G115)</f>
        <v>0</v>
      </c>
      <c r="BH109" s="17">
        <f>([47]SUMMARY!$F77)</f>
        <v>0</v>
      </c>
      <c r="BI109" s="17">
        <f>([48]SUMMARY!$F77)</f>
        <v>0</v>
      </c>
      <c r="BJ109" s="17">
        <f>([49]SUMMARY!$F77)</f>
        <v>0</v>
      </c>
      <c r="BK109" s="17">
        <f>([50]SUMMARY!$G115)</f>
        <v>0</v>
      </c>
      <c r="BL109" s="17">
        <f>([51]SUMMARY!$F77)</f>
        <v>0</v>
      </c>
      <c r="BM109" s="17">
        <f>([52]SUMMARY!$G115)</f>
        <v>0</v>
      </c>
      <c r="BN109" s="17">
        <f>([53]SUMMARY!$G115)</f>
        <v>0</v>
      </c>
      <c r="BO109" s="17">
        <f>([54]SUMMARY!$G115)</f>
        <v>0</v>
      </c>
      <c r="BP109" s="17">
        <f>([55]SUMMARY!$G115)</f>
        <v>0</v>
      </c>
      <c r="BQ109" s="17">
        <f>([56]SUMMARY!$G115)</f>
        <v>0</v>
      </c>
      <c r="BR109" s="17">
        <f>([57]SUMMARY!$G115)</f>
        <v>0</v>
      </c>
      <c r="BS109" s="17">
        <f>([58]SUMMARY!$F77)</f>
        <v>0</v>
      </c>
      <c r="BT109" s="17">
        <f>([59]SUMMARY!$F77)</f>
        <v>0</v>
      </c>
      <c r="BU109" s="17">
        <f>([60]SUMMARY!$G115)</f>
        <v>0</v>
      </c>
      <c r="BV109" s="17">
        <f>([61]SUMMARY!$F77)</f>
        <v>0</v>
      </c>
      <c r="BW109" s="17">
        <f>([62]SUMMARY!$G115)</f>
        <v>0</v>
      </c>
      <c r="BX109" s="17">
        <f>([63]SUMMARY!$G115)</f>
        <v>0</v>
      </c>
      <c r="BY109" s="17">
        <f>([64]SUMMARY!$G115)</f>
        <v>0</v>
      </c>
      <c r="BZ109" s="17">
        <f>([65]SUMMARY!$G115)</f>
        <v>0</v>
      </c>
      <c r="CA109" s="17">
        <f>([66]SUMMARY!$G115)</f>
        <v>0</v>
      </c>
      <c r="CB109" s="17">
        <f>([67]SUMMARY!$G115)</f>
        <v>0</v>
      </c>
      <c r="CC109" s="17">
        <f>([68]SUMMARY!$G115)</f>
        <v>0</v>
      </c>
      <c r="CD109" s="17">
        <f>([69]SUMMARY!$G115)</f>
        <v>0</v>
      </c>
      <c r="CE109" s="17">
        <f>([70]SUMMARY!$G115)</f>
        <v>0</v>
      </c>
      <c r="CF109" s="17">
        <f>([71]SUMMARY!$G115)</f>
        <v>0</v>
      </c>
      <c r="CG109" s="17">
        <f>([72]SUMMARY!$G115)</f>
        <v>0</v>
      </c>
      <c r="CH109" s="17">
        <f>([73]SUMMARY!$G115)</f>
        <v>0</v>
      </c>
      <c r="CI109" s="17">
        <f>([74]SUMMARY!$G115)</f>
        <v>0</v>
      </c>
      <c r="CJ109" s="17">
        <f>([75]SUMMARY!$G115)</f>
        <v>0</v>
      </c>
      <c r="CK109" s="17">
        <f>([76]SUMMARY!$G115)</f>
        <v>0</v>
      </c>
      <c r="CL109" s="17">
        <f>([77]SUMMARY!$G115)</f>
        <v>0</v>
      </c>
      <c r="CM109" s="17">
        <f>([78]SUMMARY!$G115)</f>
        <v>0</v>
      </c>
      <c r="CN109" s="17">
        <f>([79]SUMMARY!$G115)</f>
        <v>0</v>
      </c>
      <c r="CO109" s="17">
        <f>([80]SUMMARY!$G115)</f>
        <v>0</v>
      </c>
      <c r="CP109" s="17">
        <f>([81]SUMMARY!$G115)</f>
        <v>0</v>
      </c>
      <c r="CQ109" s="17">
        <f>([82]SUMMARY!$G115)</f>
        <v>0</v>
      </c>
      <c r="CR109" s="17">
        <f>([83]SUMMARY!$G115)</f>
        <v>0</v>
      </c>
      <c r="CS109" s="17">
        <f>([84]SUMMARY!$G115)</f>
        <v>0</v>
      </c>
      <c r="CT109" s="17">
        <f>([85]SUMMARY!$F77)</f>
        <v>0</v>
      </c>
      <c r="CU109" s="17">
        <f>([86]SUMMARY!$G115)</f>
        <v>0</v>
      </c>
      <c r="CV109" s="17">
        <f>([87]SUMMARY!$G115)</f>
        <v>0</v>
      </c>
      <c r="CW109" s="17">
        <f>([88]SUMMARY!$G115)</f>
        <v>0</v>
      </c>
      <c r="CX109" s="17">
        <f>([89]SUMMARY!$G115)</f>
        <v>0</v>
      </c>
      <c r="CY109" s="17">
        <f>([90]SUMMARY!$G115)</f>
        <v>0</v>
      </c>
      <c r="CZ109" s="17">
        <f>([91]SUMMARY!$G115)</f>
        <v>0</v>
      </c>
      <c r="DA109" s="17">
        <f>([92]SUMMARY!$G115)</f>
        <v>0</v>
      </c>
    </row>
    <row r="110" spans="1:105">
      <c r="A110" s="131">
        <v>1088110</v>
      </c>
      <c r="B110" s="131" t="s">
        <v>61</v>
      </c>
      <c r="C110" s="132">
        <v>0</v>
      </c>
      <c r="D110" s="132">
        <v>0</v>
      </c>
      <c r="E110" s="132">
        <f t="shared" si="96"/>
        <v>0</v>
      </c>
      <c r="F110" s="21">
        <f t="shared" si="97"/>
        <v>0</v>
      </c>
      <c r="G110" s="21">
        <f t="shared" si="98"/>
        <v>0</v>
      </c>
      <c r="H110" s="21">
        <f t="shared" si="99"/>
        <v>0</v>
      </c>
      <c r="I110" s="21">
        <f t="shared" si="100"/>
        <v>0</v>
      </c>
      <c r="J110" s="21">
        <f t="shared" si="101"/>
        <v>0</v>
      </c>
      <c r="K110" s="21">
        <f t="shared" si="102"/>
        <v>0</v>
      </c>
      <c r="L110" s="21">
        <f t="shared" si="103"/>
        <v>0</v>
      </c>
      <c r="M110" s="21">
        <f t="shared" si="104"/>
        <v>0</v>
      </c>
      <c r="N110" s="21">
        <f t="shared" si="105"/>
        <v>0</v>
      </c>
      <c r="O110" s="21">
        <f t="shared" si="106"/>
        <v>0</v>
      </c>
      <c r="P110" s="21">
        <f t="shared" si="107"/>
        <v>0</v>
      </c>
      <c r="Q110" s="17">
        <f>([4]SUMMARY!$G116)</f>
        <v>0</v>
      </c>
      <c r="R110" s="17">
        <f>([5]SUMMARY!$G116)</f>
        <v>0</v>
      </c>
      <c r="S110" s="17">
        <f>([6]SUMMARY!$G116)</f>
        <v>0</v>
      </c>
      <c r="T110" s="17">
        <f>([7]SUMMARY!$G116)</f>
        <v>0</v>
      </c>
      <c r="U110" s="17">
        <f>([8]SUMMARY!$G116)</f>
        <v>0</v>
      </c>
      <c r="V110" s="17">
        <f>([9]SUMMARY!$G116)</f>
        <v>0</v>
      </c>
      <c r="W110" s="17">
        <f>([10]SUMMARY!$G116)</f>
        <v>0</v>
      </c>
      <c r="X110" s="17">
        <f>([11]SUMMARY!$G116)</f>
        <v>0</v>
      </c>
      <c r="Y110" s="17">
        <f>([12]SUMMARY!$G116)</f>
        <v>0</v>
      </c>
      <c r="Z110" s="17">
        <f>([13]SUMMARY!$G116)</f>
        <v>0</v>
      </c>
      <c r="AA110" s="17">
        <f>([14]SUMMARY!$G116)</f>
        <v>0</v>
      </c>
      <c r="AB110" s="17">
        <f>([15]SUMMARY!$G116)</f>
        <v>0</v>
      </c>
      <c r="AC110" s="17">
        <f>([16]SUMMARY!$G116)</f>
        <v>0</v>
      </c>
      <c r="AD110" s="17">
        <f>([17]SUMMARY!$G116)</f>
        <v>0</v>
      </c>
      <c r="AE110" s="17">
        <f>([18]SUMMARY!$G116)</f>
        <v>0</v>
      </c>
      <c r="AF110" s="17">
        <f>([19]SUMMARY!$G116)</f>
        <v>0</v>
      </c>
      <c r="AG110" s="17">
        <f>([20]SUMMARY!$G116)</f>
        <v>0</v>
      </c>
      <c r="AH110" s="17">
        <f>([21]SUMMARY!$G116)</f>
        <v>0</v>
      </c>
      <c r="AI110" s="17">
        <f>([22]SUMMARY!$G116)</f>
        <v>0</v>
      </c>
      <c r="AJ110" s="17">
        <f>([23]SUMMARY!$G116)</f>
        <v>0</v>
      </c>
      <c r="AK110" s="17">
        <f>([24]SUMMARY!$G116)</f>
        <v>0</v>
      </c>
      <c r="AL110" s="17">
        <f>([25]SUMMARY!$G116)</f>
        <v>0</v>
      </c>
      <c r="AM110" s="17">
        <f>([26]SUMMARY!$G116)</f>
        <v>0</v>
      </c>
      <c r="AN110" s="17">
        <f>([27]SUMMARY!$G116)</f>
        <v>0</v>
      </c>
      <c r="AO110" s="17">
        <f>([28]SUMMARY!$G116)</f>
        <v>0</v>
      </c>
      <c r="AP110" s="17">
        <f>([29]SUMMARY!$F78)</f>
        <v>0</v>
      </c>
      <c r="AQ110" s="17">
        <f>([30]SUMMARY!$G116)</f>
        <v>0</v>
      </c>
      <c r="AR110" s="17">
        <f>([31]SUMMARY!$G116)</f>
        <v>0</v>
      </c>
      <c r="AS110" s="17">
        <f>([32]SUMMARY!$G116)</f>
        <v>0</v>
      </c>
      <c r="AT110" s="17">
        <f>([33]SUMMARY!$G116)</f>
        <v>0</v>
      </c>
      <c r="AU110" s="17">
        <f>([34]SUMMARY!$G116)</f>
        <v>0</v>
      </c>
      <c r="AV110" s="17">
        <f>([35]SUMMARY!$G116)</f>
        <v>0</v>
      </c>
      <c r="AW110" s="17">
        <f>([36]SUMMARY!$G116)</f>
        <v>0</v>
      </c>
      <c r="AX110" s="17">
        <f>([37]SUMMARY!$G116)</f>
        <v>0</v>
      </c>
      <c r="AY110" s="17">
        <f>([38]SUMMARY!$G116)</f>
        <v>0</v>
      </c>
      <c r="AZ110" s="17">
        <f>([39]SUMMARY!$G116)</f>
        <v>0</v>
      </c>
      <c r="BA110" s="17">
        <f>([40]SUMMARY!$G116)</f>
        <v>0</v>
      </c>
      <c r="BB110" s="17">
        <f>([41]SUMMARY!$F78)</f>
        <v>0</v>
      </c>
      <c r="BC110" s="17">
        <f>([42]SUMMARY!$G116)</f>
        <v>0</v>
      </c>
      <c r="BD110" s="17">
        <f>([43]SUMMARY!$G116)</f>
        <v>0</v>
      </c>
      <c r="BE110" s="17">
        <f>([44]SUMMARY!$G116)</f>
        <v>0</v>
      </c>
      <c r="BF110" s="17">
        <f>([45]SUMMARY!$G116)</f>
        <v>0</v>
      </c>
      <c r="BG110" s="17">
        <f>([46]SUMMARY!$G116)</f>
        <v>0</v>
      </c>
      <c r="BH110" s="17">
        <f>([47]SUMMARY!$F78)</f>
        <v>0</v>
      </c>
      <c r="BI110" s="17">
        <f>([48]SUMMARY!$F78)</f>
        <v>0</v>
      </c>
      <c r="BJ110" s="17">
        <f>([49]SUMMARY!$F78)</f>
        <v>0</v>
      </c>
      <c r="BK110" s="17">
        <f>([50]SUMMARY!$G116)</f>
        <v>0</v>
      </c>
      <c r="BL110" s="17">
        <f>([51]SUMMARY!$F78)</f>
        <v>0</v>
      </c>
      <c r="BM110" s="17">
        <f>([52]SUMMARY!$G116)</f>
        <v>0</v>
      </c>
      <c r="BN110" s="17">
        <f>([53]SUMMARY!$G116)</f>
        <v>0</v>
      </c>
      <c r="BO110" s="17">
        <f>([54]SUMMARY!$G116)</f>
        <v>0</v>
      </c>
      <c r="BP110" s="17">
        <f>([55]SUMMARY!$G116)</f>
        <v>0</v>
      </c>
      <c r="BQ110" s="17">
        <f>([56]SUMMARY!$G116)</f>
        <v>0</v>
      </c>
      <c r="BR110" s="17">
        <f>([57]SUMMARY!$G116)</f>
        <v>0</v>
      </c>
      <c r="BS110" s="17">
        <f>([58]SUMMARY!$F78)</f>
        <v>0</v>
      </c>
      <c r="BT110" s="17">
        <f>([59]SUMMARY!$F78)</f>
        <v>0</v>
      </c>
      <c r="BU110" s="17">
        <f>([60]SUMMARY!$G116)</f>
        <v>0</v>
      </c>
      <c r="BV110" s="17">
        <f>([61]SUMMARY!$F78)</f>
        <v>0</v>
      </c>
      <c r="BW110" s="17">
        <f>([62]SUMMARY!$G116)</f>
        <v>0</v>
      </c>
      <c r="BX110" s="17">
        <f>([63]SUMMARY!$G116)</f>
        <v>0</v>
      </c>
      <c r="BY110" s="17">
        <f>([64]SUMMARY!$G116)</f>
        <v>0</v>
      </c>
      <c r="BZ110" s="17">
        <f>([65]SUMMARY!$G116)</f>
        <v>0</v>
      </c>
      <c r="CA110" s="17">
        <f>([66]SUMMARY!$G116)</f>
        <v>0</v>
      </c>
      <c r="CB110" s="17">
        <f>([67]SUMMARY!$G116)</f>
        <v>0</v>
      </c>
      <c r="CC110" s="17">
        <f>([68]SUMMARY!$G116)</f>
        <v>0</v>
      </c>
      <c r="CD110" s="17">
        <f>([69]SUMMARY!$G116)</f>
        <v>0</v>
      </c>
      <c r="CE110" s="17">
        <f>([70]SUMMARY!$G116)</f>
        <v>0</v>
      </c>
      <c r="CF110" s="17">
        <f>([71]SUMMARY!$G116)</f>
        <v>0</v>
      </c>
      <c r="CG110" s="17">
        <f>([72]SUMMARY!$G116)</f>
        <v>0</v>
      </c>
      <c r="CH110" s="17">
        <f>([73]SUMMARY!$G116)</f>
        <v>0</v>
      </c>
      <c r="CI110" s="17">
        <f>([74]SUMMARY!$G116)</f>
        <v>0</v>
      </c>
      <c r="CJ110" s="17">
        <f>([75]SUMMARY!$G116)</f>
        <v>0</v>
      </c>
      <c r="CK110" s="17">
        <f>([76]SUMMARY!$G116)</f>
        <v>0</v>
      </c>
      <c r="CL110" s="17">
        <f>([77]SUMMARY!$G116)</f>
        <v>0</v>
      </c>
      <c r="CM110" s="17">
        <f>([78]SUMMARY!$G116)</f>
        <v>0</v>
      </c>
      <c r="CN110" s="17">
        <f>([79]SUMMARY!$G116)</f>
        <v>0</v>
      </c>
      <c r="CO110" s="17">
        <f>([80]SUMMARY!$G116)</f>
        <v>0</v>
      </c>
      <c r="CP110" s="17">
        <f>([81]SUMMARY!$G116)</f>
        <v>0</v>
      </c>
      <c r="CQ110" s="17">
        <f>([82]SUMMARY!$G116)</f>
        <v>0</v>
      </c>
      <c r="CR110" s="17">
        <f>([83]SUMMARY!$G116)</f>
        <v>0</v>
      </c>
      <c r="CS110" s="17">
        <f>([84]SUMMARY!$G116)</f>
        <v>0</v>
      </c>
      <c r="CT110" s="17">
        <f>([85]SUMMARY!$F78)</f>
        <v>0</v>
      </c>
      <c r="CU110" s="17">
        <f>([86]SUMMARY!$G116)</f>
        <v>0</v>
      </c>
      <c r="CV110" s="17">
        <f>([87]SUMMARY!$G116)</f>
        <v>0</v>
      </c>
      <c r="CW110" s="17">
        <f>([88]SUMMARY!$G116)</f>
        <v>0</v>
      </c>
      <c r="CX110" s="17">
        <f>([89]SUMMARY!$G116)</f>
        <v>0</v>
      </c>
      <c r="CY110" s="17">
        <f>([90]SUMMARY!$G116)</f>
        <v>0</v>
      </c>
      <c r="CZ110" s="17">
        <f>([91]SUMMARY!$G116)</f>
        <v>0</v>
      </c>
      <c r="DA110" s="17">
        <f>([92]SUMMARY!$G116)</f>
        <v>0</v>
      </c>
    </row>
    <row r="111" spans="1:105">
      <c r="A111" s="131">
        <v>1088180</v>
      </c>
      <c r="B111" s="131" t="s">
        <v>97</v>
      </c>
      <c r="C111" s="132">
        <v>1779504</v>
      </c>
      <c r="D111" s="132">
        <v>1895172</v>
      </c>
      <c r="E111" s="132">
        <f t="shared" si="96"/>
        <v>1895172</v>
      </c>
      <c r="F111" s="21">
        <f t="shared" si="97"/>
        <v>0</v>
      </c>
      <c r="G111" s="21">
        <f t="shared" si="98"/>
        <v>1995616.1159999999</v>
      </c>
      <c r="H111" s="21">
        <f t="shared" si="99"/>
        <v>2105375.00238</v>
      </c>
      <c r="I111" s="21">
        <f t="shared" si="100"/>
        <v>0</v>
      </c>
      <c r="J111" s="21">
        <f t="shared" si="101"/>
        <v>0</v>
      </c>
      <c r="K111" s="21">
        <f t="shared" si="102"/>
        <v>1895172</v>
      </c>
      <c r="L111" s="21">
        <f t="shared" si="103"/>
        <v>0</v>
      </c>
      <c r="M111" s="21">
        <f t="shared" si="104"/>
        <v>0</v>
      </c>
      <c r="N111" s="21">
        <f t="shared" si="105"/>
        <v>0</v>
      </c>
      <c r="O111" s="21">
        <f t="shared" si="106"/>
        <v>0</v>
      </c>
      <c r="P111" s="21">
        <f t="shared" si="107"/>
        <v>0</v>
      </c>
      <c r="Q111" s="17">
        <f>([4]SUMMARY!$G117)</f>
        <v>0</v>
      </c>
      <c r="R111" s="17">
        <f>([5]SUMMARY!$G117)</f>
        <v>0</v>
      </c>
      <c r="S111" s="17">
        <f>([6]SUMMARY!$G117)</f>
        <v>0</v>
      </c>
      <c r="T111" s="17">
        <f>([7]SUMMARY!$G117)</f>
        <v>0</v>
      </c>
      <c r="U111" s="17">
        <f>([8]SUMMARY!$G117)</f>
        <v>0</v>
      </c>
      <c r="V111" s="17">
        <f>([9]SUMMARY!$G117)</f>
        <v>0</v>
      </c>
      <c r="W111" s="17">
        <f>([10]SUMMARY!$G117)</f>
        <v>0</v>
      </c>
      <c r="X111" s="17">
        <f>([11]SUMMARY!$G117)</f>
        <v>0</v>
      </c>
      <c r="Y111" s="17">
        <f>([12]SUMMARY!$G117)</f>
        <v>0</v>
      </c>
      <c r="Z111" s="17">
        <f>([13]SUMMARY!$G117)</f>
        <v>0</v>
      </c>
      <c r="AA111" s="17">
        <f>([14]SUMMARY!$G117)</f>
        <v>0</v>
      </c>
      <c r="AB111" s="17">
        <f>([15]SUMMARY!$G117)</f>
        <v>0</v>
      </c>
      <c r="AC111" s="17">
        <f>([16]SUMMARY!$G117)</f>
        <v>0</v>
      </c>
      <c r="AD111" s="17">
        <f>([17]SUMMARY!$G117)</f>
        <v>0</v>
      </c>
      <c r="AE111" s="17">
        <f>([18]SUMMARY!$G117)</f>
        <v>0</v>
      </c>
      <c r="AF111" s="17">
        <f>([19]SUMMARY!$G117)</f>
        <v>0</v>
      </c>
      <c r="AG111" s="17">
        <f>([20]SUMMARY!$G117)</f>
        <v>0</v>
      </c>
      <c r="AH111" s="17">
        <f>([21]SUMMARY!$G117)</f>
        <v>0</v>
      </c>
      <c r="AI111" s="17">
        <f>([22]SUMMARY!$G117)</f>
        <v>0</v>
      </c>
      <c r="AJ111" s="17">
        <f>([23]SUMMARY!$G117)</f>
        <v>0</v>
      </c>
      <c r="AK111" s="17">
        <f>([24]SUMMARY!$G117)</f>
        <v>0</v>
      </c>
      <c r="AL111" s="17">
        <f>([25]SUMMARY!$G117)</f>
        <v>1895172</v>
      </c>
      <c r="AM111" s="17">
        <f>([26]SUMMARY!$G117)</f>
        <v>0</v>
      </c>
      <c r="AN111" s="17">
        <f>([27]SUMMARY!$G117)</f>
        <v>0</v>
      </c>
      <c r="AO111" s="17">
        <f>([28]SUMMARY!$G117)</f>
        <v>0</v>
      </c>
      <c r="AP111" s="17">
        <f>([29]SUMMARY!$F79)</f>
        <v>0</v>
      </c>
      <c r="AQ111" s="17">
        <f>([30]SUMMARY!$G117)</f>
        <v>0</v>
      </c>
      <c r="AR111" s="17">
        <f>([31]SUMMARY!$G117)</f>
        <v>0</v>
      </c>
      <c r="AS111" s="17">
        <f>([32]SUMMARY!$G117)</f>
        <v>0</v>
      </c>
      <c r="AT111" s="17">
        <f>([33]SUMMARY!$G117)</f>
        <v>0</v>
      </c>
      <c r="AU111" s="17">
        <f>([34]SUMMARY!$G117)</f>
        <v>0</v>
      </c>
      <c r="AV111" s="17">
        <f>([35]SUMMARY!$G117)</f>
        <v>0</v>
      </c>
      <c r="AW111" s="17">
        <f>([36]SUMMARY!$G117)</f>
        <v>0</v>
      </c>
      <c r="AX111" s="17">
        <f>([37]SUMMARY!$G117)</f>
        <v>0</v>
      </c>
      <c r="AY111" s="17">
        <f>([38]SUMMARY!$G117)</f>
        <v>0</v>
      </c>
      <c r="AZ111" s="17">
        <f>([39]SUMMARY!$G117)</f>
        <v>0</v>
      </c>
      <c r="BA111" s="17">
        <f>([40]SUMMARY!$G117)</f>
        <v>0</v>
      </c>
      <c r="BB111" s="17">
        <f>([41]SUMMARY!$F79)</f>
        <v>0</v>
      </c>
      <c r="BC111" s="17">
        <f>([42]SUMMARY!$G117)</f>
        <v>0</v>
      </c>
      <c r="BD111" s="17">
        <f>([43]SUMMARY!$G117)</f>
        <v>0</v>
      </c>
      <c r="BE111" s="17">
        <f>([44]SUMMARY!$G117)</f>
        <v>0</v>
      </c>
      <c r="BF111" s="17">
        <f>([45]SUMMARY!$G117)</f>
        <v>0</v>
      </c>
      <c r="BG111" s="17">
        <f>([46]SUMMARY!$G117)</f>
        <v>0</v>
      </c>
      <c r="BH111" s="17">
        <f>([47]SUMMARY!$F79)</f>
        <v>0</v>
      </c>
      <c r="BI111" s="17">
        <f>([48]SUMMARY!$F79)</f>
        <v>0</v>
      </c>
      <c r="BJ111" s="17">
        <f>([49]SUMMARY!$F79)</f>
        <v>0</v>
      </c>
      <c r="BK111" s="17">
        <f>([50]SUMMARY!$G117)</f>
        <v>0</v>
      </c>
      <c r="BL111" s="17">
        <f>([51]SUMMARY!$F79)</f>
        <v>0</v>
      </c>
      <c r="BM111" s="17">
        <f>([52]SUMMARY!$G117)</f>
        <v>0</v>
      </c>
      <c r="BN111" s="17">
        <f>([53]SUMMARY!$G117)</f>
        <v>0</v>
      </c>
      <c r="BO111" s="17">
        <f>([54]SUMMARY!$G117)</f>
        <v>0</v>
      </c>
      <c r="BP111" s="17">
        <f>([55]SUMMARY!$G117)</f>
        <v>0</v>
      </c>
      <c r="BQ111" s="17">
        <f>([56]SUMMARY!$G117)</f>
        <v>0</v>
      </c>
      <c r="BR111" s="17">
        <f>([57]SUMMARY!$G117)</f>
        <v>0</v>
      </c>
      <c r="BS111" s="17">
        <f>([58]SUMMARY!$F79)</f>
        <v>0</v>
      </c>
      <c r="BT111" s="17">
        <f>([59]SUMMARY!$F79)</f>
        <v>0</v>
      </c>
      <c r="BU111" s="17">
        <f>([60]SUMMARY!$G117)</f>
        <v>0</v>
      </c>
      <c r="BV111" s="17">
        <f>([61]SUMMARY!$F79)</f>
        <v>0</v>
      </c>
      <c r="BW111" s="17">
        <f>([62]SUMMARY!$G117)</f>
        <v>0</v>
      </c>
      <c r="BX111" s="17">
        <f>([63]SUMMARY!$G117)</f>
        <v>0</v>
      </c>
      <c r="BY111" s="17">
        <f>([64]SUMMARY!$G117)</f>
        <v>0</v>
      </c>
      <c r="BZ111" s="17">
        <f>([65]SUMMARY!$G117)</f>
        <v>0</v>
      </c>
      <c r="CA111" s="17">
        <f>([66]SUMMARY!$G117)</f>
        <v>0</v>
      </c>
      <c r="CB111" s="17">
        <f>([67]SUMMARY!$G117)</f>
        <v>0</v>
      </c>
      <c r="CC111" s="17">
        <f>([68]SUMMARY!$G117)</f>
        <v>0</v>
      </c>
      <c r="CD111" s="17">
        <f>([69]SUMMARY!$G117)</f>
        <v>0</v>
      </c>
      <c r="CE111" s="17">
        <f>([70]SUMMARY!$G117)</f>
        <v>0</v>
      </c>
      <c r="CF111" s="17">
        <f>([71]SUMMARY!$G117)</f>
        <v>0</v>
      </c>
      <c r="CG111" s="17">
        <f>([72]SUMMARY!$G117)</f>
        <v>0</v>
      </c>
      <c r="CH111" s="17">
        <f>([73]SUMMARY!$G117)</f>
        <v>0</v>
      </c>
      <c r="CI111" s="17">
        <f>([74]SUMMARY!$G117)</f>
        <v>0</v>
      </c>
      <c r="CJ111" s="17">
        <f>([75]SUMMARY!$G117)</f>
        <v>0</v>
      </c>
      <c r="CK111" s="17">
        <f>([76]SUMMARY!$G117)</f>
        <v>0</v>
      </c>
      <c r="CL111" s="17">
        <f>([77]SUMMARY!$G117)</f>
        <v>0</v>
      </c>
      <c r="CM111" s="17">
        <f>([78]SUMMARY!$G117)</f>
        <v>0</v>
      </c>
      <c r="CN111" s="17">
        <f>([79]SUMMARY!$G117)</f>
        <v>0</v>
      </c>
      <c r="CO111" s="17">
        <f>([80]SUMMARY!$G117)</f>
        <v>0</v>
      </c>
      <c r="CP111" s="17">
        <f>([81]SUMMARY!$G117)</f>
        <v>0</v>
      </c>
      <c r="CQ111" s="17">
        <f>([82]SUMMARY!$G117)</f>
        <v>0</v>
      </c>
      <c r="CR111" s="17">
        <f>([83]SUMMARY!$G117)</f>
        <v>0</v>
      </c>
      <c r="CS111" s="17">
        <f>([84]SUMMARY!$G117)</f>
        <v>0</v>
      </c>
      <c r="CT111" s="17">
        <f>([85]SUMMARY!$F79)</f>
        <v>0</v>
      </c>
      <c r="CU111" s="17">
        <f>([86]SUMMARY!$G117)</f>
        <v>0</v>
      </c>
      <c r="CV111" s="17">
        <f>([87]SUMMARY!$G117)</f>
        <v>0</v>
      </c>
      <c r="CW111" s="17">
        <f>([88]SUMMARY!$G117)</f>
        <v>0</v>
      </c>
      <c r="CX111" s="17">
        <f>([89]SUMMARY!$G117)</f>
        <v>0</v>
      </c>
      <c r="CY111" s="17">
        <f>([90]SUMMARY!$G117)</f>
        <v>0</v>
      </c>
      <c r="CZ111" s="17">
        <f>([91]SUMMARY!$G117)</f>
        <v>0</v>
      </c>
      <c r="DA111" s="17">
        <f>([92]SUMMARY!$G117)</f>
        <v>0</v>
      </c>
    </row>
    <row r="112" spans="1:105">
      <c r="A112" s="3">
        <v>1088990</v>
      </c>
      <c r="B112" s="3" t="s">
        <v>98</v>
      </c>
      <c r="C112" s="14">
        <v>5206308</v>
      </c>
      <c r="D112" s="14">
        <v>5603872</v>
      </c>
      <c r="E112" s="272">
        <f>SUM(E102:E111)</f>
        <v>5636676</v>
      </c>
      <c r="F112" s="14">
        <f>SUM(F102:F111)</f>
        <v>32804</v>
      </c>
      <c r="G112" s="14">
        <f t="shared" ref="G112:H112" si="108">SUM(G102:G111)</f>
        <v>5935419.8279999997</v>
      </c>
      <c r="H112" s="14">
        <f t="shared" si="108"/>
        <v>6261867.91854</v>
      </c>
      <c r="I112" s="21">
        <f t="shared" ref="I112:P112" si="109">SUM(I103:I111)</f>
        <v>0</v>
      </c>
      <c r="J112" s="21">
        <f t="shared" si="109"/>
        <v>0</v>
      </c>
      <c r="K112" s="21">
        <f t="shared" si="109"/>
        <v>5049106</v>
      </c>
      <c r="L112" s="21">
        <f t="shared" si="109"/>
        <v>0</v>
      </c>
      <c r="M112" s="21">
        <f t="shared" si="109"/>
        <v>0</v>
      </c>
      <c r="N112" s="21">
        <f t="shared" ref="N112" si="110">SUM(N103:N111)</f>
        <v>0</v>
      </c>
      <c r="O112" s="21">
        <f t="shared" si="109"/>
        <v>0</v>
      </c>
      <c r="P112" s="21">
        <f t="shared" si="109"/>
        <v>587570</v>
      </c>
      <c r="Q112" s="9">
        <f>SUM(Q102:Q111)</f>
        <v>0</v>
      </c>
      <c r="R112" s="9">
        <f t="shared" ref="R112:S112" si="111">SUM(R102:R111)</f>
        <v>0</v>
      </c>
      <c r="S112" s="9">
        <f t="shared" si="111"/>
        <v>0</v>
      </c>
      <c r="T112" s="9">
        <f t="shared" ref="T112:AB112" si="112">SUM(T102:T111)</f>
        <v>0</v>
      </c>
      <c r="U112" s="9">
        <f t="shared" si="112"/>
        <v>0</v>
      </c>
      <c r="V112" s="9">
        <f t="shared" si="112"/>
        <v>0</v>
      </c>
      <c r="W112" s="9">
        <f t="shared" si="112"/>
        <v>0</v>
      </c>
      <c r="X112" s="9">
        <f t="shared" si="112"/>
        <v>0</v>
      </c>
      <c r="Y112" s="9">
        <f t="shared" si="112"/>
        <v>0</v>
      </c>
      <c r="Z112" s="9">
        <f t="shared" si="112"/>
        <v>0</v>
      </c>
      <c r="AA112" s="9">
        <f t="shared" si="112"/>
        <v>0</v>
      </c>
      <c r="AB112" s="9">
        <f t="shared" si="112"/>
        <v>0</v>
      </c>
      <c r="AC112" s="9">
        <f t="shared" ref="AC112:AO112" si="113">SUM(AC102:AC111)</f>
        <v>0</v>
      </c>
      <c r="AD112" s="9">
        <f t="shared" si="113"/>
        <v>0</v>
      </c>
      <c r="AE112" s="9">
        <f t="shared" si="113"/>
        <v>0</v>
      </c>
      <c r="AF112" s="9">
        <f t="shared" si="113"/>
        <v>0</v>
      </c>
      <c r="AG112" s="9">
        <f t="shared" si="113"/>
        <v>0</v>
      </c>
      <c r="AH112" s="9">
        <f t="shared" si="113"/>
        <v>0</v>
      </c>
      <c r="AI112" s="9">
        <f t="shared" si="113"/>
        <v>0</v>
      </c>
      <c r="AJ112" s="9">
        <f t="shared" si="113"/>
        <v>0</v>
      </c>
      <c r="AK112" s="9">
        <f t="shared" ref="AK112" si="114">SUM(AK102:AK111)</f>
        <v>0</v>
      </c>
      <c r="AL112" s="9">
        <f t="shared" si="113"/>
        <v>5049106</v>
      </c>
      <c r="AM112" s="9">
        <f t="shared" si="113"/>
        <v>0</v>
      </c>
      <c r="AN112" s="9">
        <f t="shared" si="113"/>
        <v>0</v>
      </c>
      <c r="AO112" s="9">
        <f t="shared" si="113"/>
        <v>0</v>
      </c>
      <c r="AP112" s="9">
        <f t="shared" ref="AP112:DA112" si="115">SUM(AP102:AP111)</f>
        <v>0</v>
      </c>
      <c r="AQ112" s="9">
        <f t="shared" si="115"/>
        <v>0</v>
      </c>
      <c r="AR112" s="9">
        <f t="shared" si="115"/>
        <v>0</v>
      </c>
      <c r="AS112" s="9">
        <f t="shared" si="115"/>
        <v>0</v>
      </c>
      <c r="AT112" s="9">
        <f t="shared" si="115"/>
        <v>0</v>
      </c>
      <c r="AU112" s="9">
        <f t="shared" si="115"/>
        <v>0</v>
      </c>
      <c r="AV112" s="9">
        <f t="shared" si="115"/>
        <v>0</v>
      </c>
      <c r="AW112" s="9">
        <f t="shared" si="115"/>
        <v>0</v>
      </c>
      <c r="AX112" s="9">
        <f t="shared" si="115"/>
        <v>0</v>
      </c>
      <c r="AY112" s="9">
        <f t="shared" si="115"/>
        <v>0</v>
      </c>
      <c r="AZ112" s="9">
        <f t="shared" si="115"/>
        <v>0</v>
      </c>
      <c r="BA112" s="9">
        <f t="shared" si="115"/>
        <v>0</v>
      </c>
      <c r="BB112" s="9">
        <f t="shared" si="115"/>
        <v>0</v>
      </c>
      <c r="BC112" s="9">
        <f t="shared" si="115"/>
        <v>0</v>
      </c>
      <c r="BD112" s="9">
        <f t="shared" si="115"/>
        <v>0</v>
      </c>
      <c r="BE112" s="9">
        <f t="shared" si="115"/>
        <v>0</v>
      </c>
      <c r="BF112" s="9">
        <f t="shared" si="115"/>
        <v>0</v>
      </c>
      <c r="BG112" s="9">
        <f t="shared" si="115"/>
        <v>0</v>
      </c>
      <c r="BH112" s="9">
        <f t="shared" si="115"/>
        <v>0</v>
      </c>
      <c r="BI112" s="9">
        <f t="shared" si="115"/>
        <v>0</v>
      </c>
      <c r="BJ112" s="9">
        <f t="shared" si="115"/>
        <v>0</v>
      </c>
      <c r="BK112" s="9">
        <f>SUM(BK102:BK111)</f>
        <v>0</v>
      </c>
      <c r="BL112" s="9">
        <f t="shared" si="115"/>
        <v>0</v>
      </c>
      <c r="BM112" s="9">
        <f t="shared" si="115"/>
        <v>0</v>
      </c>
      <c r="BN112" s="9">
        <f t="shared" si="115"/>
        <v>0</v>
      </c>
      <c r="BO112" s="9">
        <f t="shared" si="115"/>
        <v>0</v>
      </c>
      <c r="BP112" s="9">
        <f t="shared" si="115"/>
        <v>0</v>
      </c>
      <c r="BQ112" s="9">
        <f t="shared" si="115"/>
        <v>0</v>
      </c>
      <c r="BR112" s="9">
        <f t="shared" si="115"/>
        <v>0</v>
      </c>
      <c r="BS112" s="9">
        <f t="shared" si="115"/>
        <v>0</v>
      </c>
      <c r="BT112" s="9">
        <f t="shared" si="115"/>
        <v>0</v>
      </c>
      <c r="BU112" s="9">
        <f t="shared" si="115"/>
        <v>0</v>
      </c>
      <c r="BV112" s="9">
        <f t="shared" ref="BV112" si="116">SUM(BV102:BV111)</f>
        <v>0</v>
      </c>
      <c r="BW112" s="9">
        <f t="shared" si="115"/>
        <v>0</v>
      </c>
      <c r="BX112" s="9">
        <f t="shared" si="115"/>
        <v>0</v>
      </c>
      <c r="BY112" s="9">
        <f t="shared" si="115"/>
        <v>0</v>
      </c>
      <c r="BZ112" s="9">
        <f t="shared" si="115"/>
        <v>0</v>
      </c>
      <c r="CA112" s="9">
        <f t="shared" si="115"/>
        <v>0</v>
      </c>
      <c r="CB112" s="9">
        <f t="shared" si="115"/>
        <v>0</v>
      </c>
      <c r="CC112" s="9">
        <f t="shared" si="115"/>
        <v>0</v>
      </c>
      <c r="CD112" s="9">
        <f t="shared" si="115"/>
        <v>0</v>
      </c>
      <c r="CE112" s="9">
        <f t="shared" si="115"/>
        <v>0</v>
      </c>
      <c r="CF112" s="9">
        <f t="shared" si="115"/>
        <v>0</v>
      </c>
      <c r="CG112" s="9">
        <f t="shared" si="115"/>
        <v>0</v>
      </c>
      <c r="CH112" s="9">
        <f t="shared" si="115"/>
        <v>0</v>
      </c>
      <c r="CI112" s="9">
        <f t="shared" si="115"/>
        <v>0</v>
      </c>
      <c r="CJ112" s="9">
        <f t="shared" si="115"/>
        <v>0</v>
      </c>
      <c r="CK112" s="9">
        <f t="shared" si="115"/>
        <v>0</v>
      </c>
      <c r="CL112" s="9">
        <f t="shared" si="115"/>
        <v>0</v>
      </c>
      <c r="CM112" s="9">
        <f t="shared" si="115"/>
        <v>0</v>
      </c>
      <c r="CN112" s="9">
        <f t="shared" si="115"/>
        <v>0</v>
      </c>
      <c r="CO112" s="9">
        <f t="shared" si="115"/>
        <v>0</v>
      </c>
      <c r="CP112" s="9">
        <f t="shared" si="115"/>
        <v>0</v>
      </c>
      <c r="CQ112" s="9">
        <f t="shared" si="115"/>
        <v>0</v>
      </c>
      <c r="CR112" s="9">
        <f t="shared" si="115"/>
        <v>0</v>
      </c>
      <c r="CS112" s="9">
        <f t="shared" si="115"/>
        <v>0</v>
      </c>
      <c r="CT112" s="9">
        <f t="shared" si="115"/>
        <v>0</v>
      </c>
      <c r="CU112" s="9">
        <f t="shared" si="115"/>
        <v>0</v>
      </c>
      <c r="CV112" s="9">
        <f t="shared" si="115"/>
        <v>0</v>
      </c>
      <c r="CW112" s="9">
        <f t="shared" si="115"/>
        <v>0</v>
      </c>
      <c r="CX112" s="9">
        <f t="shared" si="115"/>
        <v>587570</v>
      </c>
      <c r="CY112" s="9">
        <f t="shared" si="115"/>
        <v>0</v>
      </c>
      <c r="CZ112" s="9">
        <f t="shared" si="115"/>
        <v>0</v>
      </c>
      <c r="DA112" s="9">
        <f t="shared" si="115"/>
        <v>0</v>
      </c>
    </row>
    <row r="113" spans="1:105">
      <c r="A113" s="1"/>
      <c r="B113" s="1"/>
      <c r="I113" s="20"/>
      <c r="J113" s="20"/>
      <c r="K113" s="20"/>
      <c r="L113" s="20"/>
      <c r="M113" s="20"/>
      <c r="N113" s="20"/>
      <c r="O113" s="20"/>
      <c r="P113" s="20"/>
    </row>
    <row r="114" spans="1:105" ht="15.75" thickBot="1">
      <c r="A114" s="4">
        <v>1089995</v>
      </c>
      <c r="B114" s="4" t="s">
        <v>99</v>
      </c>
      <c r="C114" s="15">
        <v>112048205</v>
      </c>
      <c r="D114" s="15">
        <v>92112635.512500003</v>
      </c>
      <c r="E114" s="274">
        <f>SUM(E112+E100)</f>
        <v>102555141</v>
      </c>
      <c r="F114" s="15">
        <f>SUM(F112+F100)</f>
        <v>10442505.487499993</v>
      </c>
      <c r="G114" s="15">
        <f t="shared" ref="G114:H114" si="117">SUM(G112+G100)</f>
        <v>107990563.47299996</v>
      </c>
      <c r="H114" s="15">
        <f t="shared" si="117"/>
        <v>113930044.46401501</v>
      </c>
      <c r="I114" s="22">
        <f t="shared" ref="I114:Q114" si="118">SUM(I112+I100)</f>
        <v>9379672</v>
      </c>
      <c r="J114" s="22">
        <f t="shared" si="118"/>
        <v>4365045</v>
      </c>
      <c r="K114" s="22">
        <f t="shared" si="118"/>
        <v>9725413</v>
      </c>
      <c r="L114" s="22">
        <f t="shared" si="118"/>
        <v>45570840</v>
      </c>
      <c r="M114" s="22">
        <f t="shared" si="118"/>
        <v>20586890</v>
      </c>
      <c r="N114" s="22">
        <f t="shared" ref="N114" si="119">SUM(N112+N100)</f>
        <v>2768968</v>
      </c>
      <c r="O114" s="22">
        <f t="shared" si="118"/>
        <v>3750406</v>
      </c>
      <c r="P114" s="22">
        <f t="shared" si="118"/>
        <v>6407907</v>
      </c>
      <c r="Q114" s="8">
        <f t="shared" si="118"/>
        <v>6695823</v>
      </c>
      <c r="R114" s="8">
        <f t="shared" ref="R114:S114" si="120">SUM(R112+R100)</f>
        <v>669996</v>
      </c>
      <c r="S114" s="8">
        <f t="shared" si="120"/>
        <v>799494</v>
      </c>
      <c r="T114" s="8">
        <f t="shared" ref="T114:AB114" si="121">SUM(T112+T100)</f>
        <v>48134</v>
      </c>
      <c r="U114" s="8">
        <f t="shared" si="121"/>
        <v>47601</v>
      </c>
      <c r="V114" s="8">
        <f t="shared" si="121"/>
        <v>50322</v>
      </c>
      <c r="W114" s="8">
        <f t="shared" si="121"/>
        <v>48679</v>
      </c>
      <c r="X114" s="8">
        <f t="shared" si="121"/>
        <v>51680</v>
      </c>
      <c r="Y114" s="8">
        <f t="shared" si="121"/>
        <v>47270</v>
      </c>
      <c r="Z114" s="8">
        <f t="shared" si="121"/>
        <v>52072</v>
      </c>
      <c r="AA114" s="8">
        <f t="shared" si="121"/>
        <v>55132</v>
      </c>
      <c r="AB114" s="8">
        <f t="shared" si="121"/>
        <v>6670</v>
      </c>
      <c r="AC114" s="8">
        <f t="shared" ref="AC114:AO114" si="122">SUM(AC112+AC100)</f>
        <v>282277</v>
      </c>
      <c r="AD114" s="8">
        <f t="shared" si="122"/>
        <v>524522</v>
      </c>
      <c r="AE114" s="8">
        <f t="shared" si="122"/>
        <v>544624</v>
      </c>
      <c r="AF114" s="8">
        <f t="shared" si="122"/>
        <v>115406</v>
      </c>
      <c r="AG114" s="8">
        <f t="shared" si="122"/>
        <v>300014</v>
      </c>
      <c r="AH114" s="8">
        <f t="shared" si="122"/>
        <v>2715123</v>
      </c>
      <c r="AI114" s="8">
        <f t="shared" si="122"/>
        <v>169898</v>
      </c>
      <c r="AJ114" s="8">
        <f t="shared" si="122"/>
        <v>519980</v>
      </c>
      <c r="AK114" s="8">
        <f t="shared" ref="AK114" si="123">SUM(AK112+AK100)</f>
        <v>1542408</v>
      </c>
      <c r="AL114" s="8">
        <f t="shared" si="122"/>
        <v>7138631</v>
      </c>
      <c r="AM114" s="8">
        <f t="shared" si="122"/>
        <v>1044374</v>
      </c>
      <c r="AN114" s="8">
        <f t="shared" si="122"/>
        <v>1430880</v>
      </c>
      <c r="AO114" s="8">
        <f t="shared" si="122"/>
        <v>2448199</v>
      </c>
      <c r="AP114" s="8">
        <f t="shared" ref="AP114:DA114" si="124">SUM(AP112+AP100)</f>
        <v>0</v>
      </c>
      <c r="AQ114" s="8">
        <f t="shared" si="124"/>
        <v>20325</v>
      </c>
      <c r="AR114" s="8">
        <f t="shared" si="124"/>
        <v>1556166</v>
      </c>
      <c r="AS114" s="8">
        <f t="shared" si="124"/>
        <v>4176437</v>
      </c>
      <c r="AT114" s="8">
        <f t="shared" si="124"/>
        <v>198809</v>
      </c>
      <c r="AU114" s="8">
        <f t="shared" si="124"/>
        <v>675000</v>
      </c>
      <c r="AV114" s="8">
        <f t="shared" si="124"/>
        <v>7468044</v>
      </c>
      <c r="AW114" s="8">
        <f t="shared" si="124"/>
        <v>205428</v>
      </c>
      <c r="AX114" s="8">
        <f t="shared" si="124"/>
        <v>15294858</v>
      </c>
      <c r="AY114" s="8">
        <f t="shared" si="124"/>
        <v>63981</v>
      </c>
      <c r="AZ114" s="8">
        <f t="shared" si="124"/>
        <v>1579372</v>
      </c>
      <c r="BA114" s="8">
        <f t="shared" si="124"/>
        <v>586834</v>
      </c>
      <c r="BB114" s="8">
        <f t="shared" si="124"/>
        <v>0</v>
      </c>
      <c r="BC114" s="8">
        <f t="shared" si="124"/>
        <v>150000</v>
      </c>
      <c r="BD114" s="8">
        <f t="shared" si="124"/>
        <v>509601</v>
      </c>
      <c r="BE114" s="8">
        <f t="shared" si="124"/>
        <v>400000</v>
      </c>
      <c r="BF114" s="8">
        <f t="shared" si="124"/>
        <v>400000</v>
      </c>
      <c r="BG114" s="8">
        <f t="shared" si="124"/>
        <v>33466</v>
      </c>
      <c r="BH114" s="8">
        <f t="shared" si="124"/>
        <v>35124</v>
      </c>
      <c r="BI114" s="8">
        <f t="shared" si="124"/>
        <v>83210</v>
      </c>
      <c r="BJ114" s="8">
        <f t="shared" si="124"/>
        <v>0</v>
      </c>
      <c r="BK114" s="8">
        <f t="shared" si="124"/>
        <v>8243106</v>
      </c>
      <c r="BL114" s="8">
        <f t="shared" si="124"/>
        <v>12000</v>
      </c>
      <c r="BM114" s="8">
        <f t="shared" si="124"/>
        <v>25381</v>
      </c>
      <c r="BN114" s="8">
        <f t="shared" si="124"/>
        <v>3325</v>
      </c>
      <c r="BO114" s="8">
        <f t="shared" si="124"/>
        <v>49981</v>
      </c>
      <c r="BP114" s="8">
        <f t="shared" si="124"/>
        <v>11000</v>
      </c>
      <c r="BQ114" s="8">
        <f t="shared" si="124"/>
        <v>51440</v>
      </c>
      <c r="BR114" s="8">
        <f t="shared" si="124"/>
        <v>40744</v>
      </c>
      <c r="BS114" s="8">
        <f t="shared" si="124"/>
        <v>0</v>
      </c>
      <c r="BT114" s="8">
        <f t="shared" si="124"/>
        <v>180000</v>
      </c>
      <c r="BU114" s="8">
        <f t="shared" si="124"/>
        <v>14957927</v>
      </c>
      <c r="BV114" s="8">
        <f t="shared" ref="BV114" si="125">SUM(BV112+BV100)</f>
        <v>581200</v>
      </c>
      <c r="BW114" s="8">
        <f t="shared" si="124"/>
        <v>1535528</v>
      </c>
      <c r="BX114" s="8">
        <f t="shared" si="124"/>
        <v>1021815</v>
      </c>
      <c r="BY114" s="8">
        <f t="shared" si="124"/>
        <v>893771</v>
      </c>
      <c r="BZ114" s="8">
        <f t="shared" si="124"/>
        <v>636933</v>
      </c>
      <c r="CA114" s="8">
        <f t="shared" si="124"/>
        <v>597845</v>
      </c>
      <c r="CB114" s="8">
        <f t="shared" si="124"/>
        <v>202439</v>
      </c>
      <c r="CC114" s="8">
        <f t="shared" si="124"/>
        <v>959392</v>
      </c>
      <c r="CD114" s="8">
        <f t="shared" si="124"/>
        <v>66173</v>
      </c>
      <c r="CE114" s="8">
        <f t="shared" si="124"/>
        <v>87718</v>
      </c>
      <c r="CF114" s="8">
        <f t="shared" si="124"/>
        <v>424470</v>
      </c>
      <c r="CG114" s="8">
        <f t="shared" si="124"/>
        <v>947936</v>
      </c>
      <c r="CH114" s="8">
        <f t="shared" si="124"/>
        <v>80840</v>
      </c>
      <c r="CI114" s="8">
        <f t="shared" si="124"/>
        <v>122313</v>
      </c>
      <c r="CJ114" s="8">
        <f t="shared" si="124"/>
        <v>131360</v>
      </c>
      <c r="CK114" s="8">
        <f t="shared" si="124"/>
        <v>109912</v>
      </c>
      <c r="CL114" s="8">
        <f t="shared" si="124"/>
        <v>859476</v>
      </c>
      <c r="CM114" s="8">
        <f t="shared" si="124"/>
        <v>103476</v>
      </c>
      <c r="CN114" s="8">
        <f t="shared" si="124"/>
        <v>10090</v>
      </c>
      <c r="CO114" s="8">
        <f t="shared" si="124"/>
        <v>1851843</v>
      </c>
      <c r="CP114" s="8">
        <f t="shared" si="124"/>
        <v>280404</v>
      </c>
      <c r="CQ114" s="8">
        <f t="shared" si="124"/>
        <v>251551</v>
      </c>
      <c r="CR114" s="8">
        <f t="shared" si="124"/>
        <v>29981</v>
      </c>
      <c r="CS114" s="8">
        <f t="shared" si="124"/>
        <v>127000</v>
      </c>
      <c r="CT114" s="8">
        <f t="shared" si="124"/>
        <v>3980670</v>
      </c>
      <c r="CU114" s="8">
        <f t="shared" si="124"/>
        <v>48504</v>
      </c>
      <c r="CV114" s="8">
        <f t="shared" si="124"/>
        <v>548210</v>
      </c>
      <c r="CW114" s="8">
        <f t="shared" si="124"/>
        <v>178804</v>
      </c>
      <c r="CX114" s="8">
        <f t="shared" si="124"/>
        <v>906647</v>
      </c>
      <c r="CY114" s="8">
        <f t="shared" si="124"/>
        <v>408872</v>
      </c>
      <c r="CZ114" s="8">
        <f t="shared" si="124"/>
        <v>142753</v>
      </c>
      <c r="DA114" s="8">
        <f t="shared" si="124"/>
        <v>66447</v>
      </c>
    </row>
    <row r="115" spans="1:105" ht="15.75" thickTop="1">
      <c r="A115" s="1"/>
      <c r="B115" s="1"/>
      <c r="C115" s="12"/>
      <c r="D115" s="12"/>
      <c r="I115" s="20"/>
      <c r="J115" s="20"/>
      <c r="K115" s="20"/>
      <c r="L115" s="20"/>
      <c r="M115" s="20"/>
      <c r="N115" s="20"/>
      <c r="O115" s="20"/>
      <c r="P115" s="20"/>
    </row>
    <row r="116" spans="1:105">
      <c r="A116" s="1">
        <v>1100000</v>
      </c>
      <c r="B116" s="1" t="s">
        <v>100</v>
      </c>
      <c r="C116" s="12"/>
      <c r="D116" s="12"/>
      <c r="I116" s="20"/>
      <c r="J116" s="20"/>
      <c r="K116" s="20"/>
      <c r="L116" s="20"/>
      <c r="M116" s="20"/>
      <c r="N116" s="20"/>
      <c r="O116" s="20"/>
      <c r="P116" s="20"/>
    </row>
    <row r="117" spans="1:105">
      <c r="A117" s="131">
        <v>1101200</v>
      </c>
      <c r="B117" s="131" t="s">
        <v>101</v>
      </c>
      <c r="C117" s="132">
        <v>5549536</v>
      </c>
      <c r="D117" s="132">
        <v>3219983</v>
      </c>
      <c r="E117" s="132">
        <f>SUM(Q117:DA117)</f>
        <v>3125972</v>
      </c>
      <c r="F117" s="21">
        <f>SUM(E117-D117)</f>
        <v>-94011</v>
      </c>
      <c r="G117" s="21">
        <f t="shared" ref="G117:G120" si="126">SUM(E117*5.3%)+E117</f>
        <v>3291648.5159999998</v>
      </c>
      <c r="H117" s="21">
        <f t="shared" ref="H117:H120" si="127">SUM(G117*5.5%)+G117</f>
        <v>3472689.18438</v>
      </c>
      <c r="I117" s="21">
        <f t="shared" ref="I117:I120" si="128">SUM(Q117:AD117)</f>
        <v>0</v>
      </c>
      <c r="J117" s="21">
        <f t="shared" ref="J117:J120" si="129">SUM(AE117:AJ117)</f>
        <v>0</v>
      </c>
      <c r="K117" s="21">
        <f t="shared" ref="K117:K120" si="130">SUM(AK117:AM117)</f>
        <v>0</v>
      </c>
      <c r="L117" s="21">
        <f t="shared" ref="L117:L120" si="131">SUM(AN117:BL117)</f>
        <v>3104972</v>
      </c>
      <c r="M117" s="21">
        <f t="shared" ref="M117:M120" si="132">SUM(BM117:CA117)</f>
        <v>0</v>
      </c>
      <c r="N117" s="21">
        <f>SUM(CB117:CH117)</f>
        <v>21000</v>
      </c>
      <c r="O117" s="21">
        <f t="shared" ref="O117:O120" si="133">SUM(CI117:CR117)</f>
        <v>0</v>
      </c>
      <c r="P117" s="21">
        <f>SUM(CS117:DA117)</f>
        <v>0</v>
      </c>
      <c r="Q117" s="17">
        <f>([4]SUMMARY!$G123)</f>
        <v>0</v>
      </c>
      <c r="R117" s="17">
        <f>([5]SUMMARY!$G123)</f>
        <v>0</v>
      </c>
      <c r="S117" s="17">
        <f>([6]SUMMARY!$G123)</f>
        <v>0</v>
      </c>
      <c r="T117" s="17">
        <f>([7]SUMMARY!$G123)</f>
        <v>0</v>
      </c>
      <c r="U117" s="17">
        <f>([8]SUMMARY!$G123)</f>
        <v>0</v>
      </c>
      <c r="V117" s="17">
        <f>([9]SUMMARY!$G123)</f>
        <v>0</v>
      </c>
      <c r="W117" s="17">
        <f>([10]SUMMARY!$G123)</f>
        <v>0</v>
      </c>
      <c r="X117" s="17">
        <f>([11]SUMMARY!$G123)</f>
        <v>0</v>
      </c>
      <c r="Y117" s="17">
        <f>([12]SUMMARY!$G123)</f>
        <v>0</v>
      </c>
      <c r="Z117" s="17">
        <f>([13]SUMMARY!$G123)</f>
        <v>0</v>
      </c>
      <c r="AA117" s="17">
        <f>([14]SUMMARY!$G123)</f>
        <v>0</v>
      </c>
      <c r="AB117" s="17">
        <f>([15]SUMMARY!$G123)</f>
        <v>0</v>
      </c>
      <c r="AC117" s="17">
        <f>([16]SUMMARY!$G123)</f>
        <v>0</v>
      </c>
      <c r="AD117" s="17">
        <f>([17]SUMMARY!$G123)</f>
        <v>0</v>
      </c>
      <c r="AE117" s="17">
        <f>([18]SUMMARY!$G123)</f>
        <v>0</v>
      </c>
      <c r="AF117" s="17">
        <f>([19]SUMMARY!$G123)</f>
        <v>0</v>
      </c>
      <c r="AG117" s="17">
        <f>([20]SUMMARY!$G123)</f>
        <v>0</v>
      </c>
      <c r="AH117" s="17">
        <f>([21]SUMMARY!$G123)</f>
        <v>0</v>
      </c>
      <c r="AI117" s="17">
        <f>([22]SUMMARY!$G123)</f>
        <v>0</v>
      </c>
      <c r="AJ117" s="17">
        <f>([23]SUMMARY!$G123)</f>
        <v>0</v>
      </c>
      <c r="AK117" s="17">
        <f>([24]SUMMARY!$G123)</f>
        <v>0</v>
      </c>
      <c r="AL117" s="17">
        <f>([25]SUMMARY!$G123)</f>
        <v>0</v>
      </c>
      <c r="AM117" s="17">
        <f>([26]SUMMARY!$G123)</f>
        <v>0</v>
      </c>
      <c r="AN117" s="17">
        <f>([27]SUMMARY!$G123)</f>
        <v>0</v>
      </c>
      <c r="AO117" s="17">
        <f>([28]SUMMARY!$G123)</f>
        <v>0</v>
      </c>
      <c r="AP117" s="17">
        <f>([29]SUMMARY!$F85)</f>
        <v>0</v>
      </c>
      <c r="AQ117" s="17">
        <f>([30]SUMMARY!$G123)</f>
        <v>0</v>
      </c>
      <c r="AR117" s="17">
        <f>([31]SUMMARY!$G123)</f>
        <v>0</v>
      </c>
      <c r="AS117" s="17">
        <f>([32]SUMMARY!$G123)</f>
        <v>0</v>
      </c>
      <c r="AT117" s="17">
        <f>([33]SUMMARY!$G123)</f>
        <v>0</v>
      </c>
      <c r="AU117" s="17">
        <f>([34]SUMMARY!$G123)</f>
        <v>0</v>
      </c>
      <c r="AV117" s="17">
        <f>([35]SUMMARY!$G123)</f>
        <v>2936972</v>
      </c>
      <c r="AW117" s="17">
        <f>([36]SUMMARY!$G123)</f>
        <v>0</v>
      </c>
      <c r="AX117" s="17">
        <f>([37]SUMMARY!$G123)</f>
        <v>0</v>
      </c>
      <c r="AY117" s="17">
        <f>([38]SUMMARY!$G123)</f>
        <v>0</v>
      </c>
      <c r="AZ117" s="17">
        <f>([39]SUMMARY!$G123)</f>
        <v>0</v>
      </c>
      <c r="BA117" s="17">
        <f>([40]SUMMARY!$G123)</f>
        <v>0</v>
      </c>
      <c r="BB117" s="17">
        <f>([41]SUMMARY!$F85)</f>
        <v>0</v>
      </c>
      <c r="BC117" s="17">
        <f>([42]SUMMARY!$G123)</f>
        <v>0</v>
      </c>
      <c r="BD117" s="17">
        <f>([43]SUMMARY!$G123)</f>
        <v>0</v>
      </c>
      <c r="BE117" s="17">
        <f>([44]SUMMARY!$G123)</f>
        <v>0</v>
      </c>
      <c r="BF117" s="17">
        <f>([45]SUMMARY!$G123)</f>
        <v>0</v>
      </c>
      <c r="BG117" s="17">
        <f>([46]SUMMARY!$G123)</f>
        <v>0</v>
      </c>
      <c r="BH117" s="17">
        <f>([47]SUMMARY!$F85)</f>
        <v>0</v>
      </c>
      <c r="BI117" s="17">
        <f>([48]SUMMARY!$F85)</f>
        <v>0</v>
      </c>
      <c r="BJ117" s="17">
        <f>([49]SUMMARY!$F85)</f>
        <v>0</v>
      </c>
      <c r="BK117" s="17">
        <f>([50]SUMMARY!$G123)</f>
        <v>168000</v>
      </c>
      <c r="BL117" s="17">
        <f>([51]SUMMARY!$F85)</f>
        <v>0</v>
      </c>
      <c r="BM117" s="17">
        <f>([52]SUMMARY!$G123)</f>
        <v>0</v>
      </c>
      <c r="BN117" s="17">
        <f>([53]SUMMARY!$G123)</f>
        <v>0</v>
      </c>
      <c r="BO117" s="17">
        <f>([54]SUMMARY!$G123)</f>
        <v>0</v>
      </c>
      <c r="BP117" s="17">
        <f>([55]SUMMARY!$G123)</f>
        <v>0</v>
      </c>
      <c r="BQ117" s="17">
        <f>([56]SUMMARY!$G123)</f>
        <v>0</v>
      </c>
      <c r="BR117" s="17">
        <f>([57]SUMMARY!$G123)</f>
        <v>0</v>
      </c>
      <c r="BS117" s="17">
        <f>([58]SUMMARY!$F85)</f>
        <v>0</v>
      </c>
      <c r="BT117" s="17">
        <f>([59]SUMMARY!$F85)</f>
        <v>0</v>
      </c>
      <c r="BU117" s="17">
        <f>([60]SUMMARY!$G123)</f>
        <v>0</v>
      </c>
      <c r="BV117" s="17">
        <f>([61]SUMMARY!$F85)</f>
        <v>0</v>
      </c>
      <c r="BW117" s="17">
        <f>([62]SUMMARY!$G123)</f>
        <v>0</v>
      </c>
      <c r="BX117" s="17">
        <f>([63]SUMMARY!$G123)</f>
        <v>0</v>
      </c>
      <c r="BY117" s="17">
        <f>([64]SUMMARY!$G123)</f>
        <v>0</v>
      </c>
      <c r="BZ117" s="17">
        <f>([65]SUMMARY!$G123)</f>
        <v>0</v>
      </c>
      <c r="CA117" s="17">
        <f>([66]SUMMARY!$G123)</f>
        <v>0</v>
      </c>
      <c r="CB117" s="17">
        <f>([67]SUMMARY!$G123)</f>
        <v>0</v>
      </c>
      <c r="CC117" s="17">
        <f>([68]SUMMARY!$G123)</f>
        <v>0</v>
      </c>
      <c r="CD117" s="17">
        <f>([69]SUMMARY!$G123)</f>
        <v>0</v>
      </c>
      <c r="CE117" s="17">
        <f>([70]SUMMARY!$G123)</f>
        <v>21000</v>
      </c>
      <c r="CF117" s="17">
        <f>([71]SUMMARY!$G123)</f>
        <v>0</v>
      </c>
      <c r="CG117" s="17">
        <f>([72]SUMMARY!$G123)</f>
        <v>0</v>
      </c>
      <c r="CH117" s="17">
        <f>([73]SUMMARY!$G123)</f>
        <v>0</v>
      </c>
      <c r="CI117" s="17">
        <f>([74]SUMMARY!$G123)</f>
        <v>0</v>
      </c>
      <c r="CJ117" s="17">
        <f>([75]SUMMARY!$G123)</f>
        <v>0</v>
      </c>
      <c r="CK117" s="17">
        <f>([76]SUMMARY!$G123)</f>
        <v>0</v>
      </c>
      <c r="CL117" s="17">
        <f>([77]SUMMARY!$G123)</f>
        <v>0</v>
      </c>
      <c r="CM117" s="17">
        <f>([78]SUMMARY!$G123)</f>
        <v>0</v>
      </c>
      <c r="CN117" s="17">
        <f>([79]SUMMARY!$G123)</f>
        <v>0</v>
      </c>
      <c r="CO117" s="17">
        <f>([80]SUMMARY!$G123)</f>
        <v>0</v>
      </c>
      <c r="CP117" s="17">
        <f>([81]SUMMARY!$G123)</f>
        <v>0</v>
      </c>
      <c r="CQ117" s="17">
        <f>([82]SUMMARY!$G123)</f>
        <v>0</v>
      </c>
      <c r="CR117" s="17">
        <f>([83]SUMMARY!$G123)</f>
        <v>0</v>
      </c>
      <c r="CS117" s="17">
        <f>([84]SUMMARY!$G123)</f>
        <v>0</v>
      </c>
      <c r="CT117" s="17">
        <f>([85]SUMMARY!$F85)</f>
        <v>0</v>
      </c>
      <c r="CU117" s="17">
        <f>([86]SUMMARY!$G123)</f>
        <v>0</v>
      </c>
      <c r="CV117" s="17">
        <f>([87]SUMMARY!$G123)</f>
        <v>0</v>
      </c>
      <c r="CW117" s="17">
        <f>([88]SUMMARY!$G123)</f>
        <v>0</v>
      </c>
      <c r="CX117" s="17">
        <f>([89]SUMMARY!$G123)</f>
        <v>0</v>
      </c>
      <c r="CY117" s="17">
        <f>([90]SUMMARY!$G123)</f>
        <v>0</v>
      </c>
      <c r="CZ117" s="17">
        <f>([91]SUMMARY!$G123)</f>
        <v>0</v>
      </c>
      <c r="DA117" s="17">
        <f>([92]SUMMARY!$G123)</f>
        <v>0</v>
      </c>
    </row>
    <row r="118" spans="1:105">
      <c r="A118" s="131">
        <v>1101201</v>
      </c>
      <c r="B118" s="131" t="s">
        <v>102</v>
      </c>
      <c r="C118" s="132">
        <v>562542</v>
      </c>
      <c r="D118" s="132">
        <v>559894.19999999995</v>
      </c>
      <c r="E118" s="132">
        <f>SUM(Q118:DA118)</f>
        <v>510514</v>
      </c>
      <c r="F118" s="21">
        <f>SUM(E118-D118)</f>
        <v>-49380.199999999953</v>
      </c>
      <c r="G118" s="21">
        <f t="shared" si="126"/>
        <v>537571.24199999997</v>
      </c>
      <c r="H118" s="21">
        <f t="shared" si="127"/>
        <v>567137.66030999995</v>
      </c>
      <c r="I118" s="21">
        <f t="shared" si="128"/>
        <v>0</v>
      </c>
      <c r="J118" s="21">
        <f t="shared" si="129"/>
        <v>0</v>
      </c>
      <c r="K118" s="21">
        <f t="shared" si="130"/>
        <v>0</v>
      </c>
      <c r="L118" s="21">
        <f t="shared" si="131"/>
        <v>417038</v>
      </c>
      <c r="M118" s="21">
        <f t="shared" si="132"/>
        <v>0</v>
      </c>
      <c r="N118" s="21">
        <f>SUM(CB118:CH118)</f>
        <v>93476</v>
      </c>
      <c r="O118" s="21">
        <f t="shared" si="133"/>
        <v>0</v>
      </c>
      <c r="P118" s="21">
        <f>SUM(CS118:DA118)</f>
        <v>0</v>
      </c>
      <c r="Q118" s="17">
        <f>([4]SUMMARY!$G124)</f>
        <v>0</v>
      </c>
      <c r="R118" s="17">
        <f>([5]SUMMARY!$G124)</f>
        <v>0</v>
      </c>
      <c r="S118" s="17">
        <f>([6]SUMMARY!$G124)</f>
        <v>0</v>
      </c>
      <c r="T118" s="17">
        <f>([7]SUMMARY!$G124)</f>
        <v>0</v>
      </c>
      <c r="U118" s="17">
        <f>([8]SUMMARY!$G124)</f>
        <v>0</v>
      </c>
      <c r="V118" s="17">
        <f>([9]SUMMARY!$G124)</f>
        <v>0</v>
      </c>
      <c r="W118" s="17">
        <f>([10]SUMMARY!$G124)</f>
        <v>0</v>
      </c>
      <c r="X118" s="17">
        <f>([11]SUMMARY!$G124)</f>
        <v>0</v>
      </c>
      <c r="Y118" s="17">
        <f>([12]SUMMARY!$G124)</f>
        <v>0</v>
      </c>
      <c r="Z118" s="17">
        <f>([13]SUMMARY!$G124)</f>
        <v>0</v>
      </c>
      <c r="AA118" s="17">
        <f>([14]SUMMARY!$G124)</f>
        <v>0</v>
      </c>
      <c r="AB118" s="17">
        <f>([15]SUMMARY!$G124)</f>
        <v>0</v>
      </c>
      <c r="AC118" s="17">
        <f>([16]SUMMARY!$G124)</f>
        <v>0</v>
      </c>
      <c r="AD118" s="17">
        <f>([17]SUMMARY!$G124)</f>
        <v>0</v>
      </c>
      <c r="AE118" s="17">
        <f>([18]SUMMARY!$G124)</f>
        <v>0</v>
      </c>
      <c r="AF118" s="17">
        <f>([19]SUMMARY!$G124)</f>
        <v>0</v>
      </c>
      <c r="AG118" s="17">
        <f>([20]SUMMARY!$G124)</f>
        <v>0</v>
      </c>
      <c r="AH118" s="17">
        <f>([21]SUMMARY!$G124)</f>
        <v>0</v>
      </c>
      <c r="AI118" s="17">
        <f>([22]SUMMARY!$G124)</f>
        <v>0</v>
      </c>
      <c r="AJ118" s="17">
        <f>([23]SUMMARY!$G124)</f>
        <v>0</v>
      </c>
      <c r="AK118" s="17">
        <f>([24]SUMMARY!$G124)</f>
        <v>0</v>
      </c>
      <c r="AL118" s="17">
        <f>([25]SUMMARY!$G124)</f>
        <v>0</v>
      </c>
      <c r="AM118" s="17">
        <f>([26]SUMMARY!$G124)</f>
        <v>0</v>
      </c>
      <c r="AN118" s="17">
        <f>([27]SUMMARY!$G124)</f>
        <v>0</v>
      </c>
      <c r="AO118" s="17">
        <f>([28]SUMMARY!$G124)</f>
        <v>0</v>
      </c>
      <c r="AP118" s="17">
        <f>([29]SUMMARY!$F86)</f>
        <v>0</v>
      </c>
      <c r="AQ118" s="17">
        <f>([30]SUMMARY!$G124)</f>
        <v>0</v>
      </c>
      <c r="AR118" s="17">
        <f>([31]SUMMARY!$G124)</f>
        <v>0</v>
      </c>
      <c r="AS118" s="17">
        <f>([32]SUMMARY!$G124)</f>
        <v>0</v>
      </c>
      <c r="AT118" s="17">
        <f>([33]SUMMARY!$G124)</f>
        <v>0</v>
      </c>
      <c r="AU118" s="17">
        <f>([34]SUMMARY!$G124)</f>
        <v>0</v>
      </c>
      <c r="AV118" s="17">
        <f>([35]SUMMARY!$G124)</f>
        <v>0</v>
      </c>
      <c r="AW118" s="17">
        <f>([36]SUMMARY!$G124)</f>
        <v>0</v>
      </c>
      <c r="AX118" s="17">
        <f>([37]SUMMARY!$G124)</f>
        <v>0</v>
      </c>
      <c r="AY118" s="17">
        <f>([38]SUMMARY!$G124)</f>
        <v>0</v>
      </c>
      <c r="AZ118" s="17">
        <f>([39]SUMMARY!$G124)</f>
        <v>0</v>
      </c>
      <c r="BA118" s="17">
        <f>([40]SUMMARY!$G124)</f>
        <v>0</v>
      </c>
      <c r="BB118" s="17">
        <f>([41]SUMMARY!$F86)</f>
        <v>0</v>
      </c>
      <c r="BC118" s="17">
        <f>([42]SUMMARY!$G124)</f>
        <v>0</v>
      </c>
      <c r="BD118" s="17">
        <f>([43]SUMMARY!$G124)</f>
        <v>0</v>
      </c>
      <c r="BE118" s="17">
        <f>([44]SUMMARY!$G124)</f>
        <v>0</v>
      </c>
      <c r="BF118" s="17">
        <f>([45]SUMMARY!$G124)</f>
        <v>0</v>
      </c>
      <c r="BG118" s="17">
        <f>([46]SUMMARY!$G124)</f>
        <v>0</v>
      </c>
      <c r="BH118" s="17">
        <f>([47]SUMMARY!$F86)</f>
        <v>0</v>
      </c>
      <c r="BI118" s="17">
        <f>([48]SUMMARY!$F86)</f>
        <v>0</v>
      </c>
      <c r="BJ118" s="17">
        <f>([49]SUMMARY!$F86)</f>
        <v>0</v>
      </c>
      <c r="BK118" s="17">
        <f>([50]SUMMARY!$G124)</f>
        <v>417038</v>
      </c>
      <c r="BL118" s="17">
        <f>([51]SUMMARY!$F86)</f>
        <v>0</v>
      </c>
      <c r="BM118" s="17">
        <f>([52]SUMMARY!$G124)</f>
        <v>0</v>
      </c>
      <c r="BN118" s="17">
        <f>([53]SUMMARY!$G124)</f>
        <v>0</v>
      </c>
      <c r="BO118" s="17">
        <f>([54]SUMMARY!$G124)</f>
        <v>0</v>
      </c>
      <c r="BP118" s="17">
        <f>([55]SUMMARY!$G124)</f>
        <v>0</v>
      </c>
      <c r="BQ118" s="17">
        <f>([56]SUMMARY!$G124)</f>
        <v>0</v>
      </c>
      <c r="BR118" s="17">
        <f>([57]SUMMARY!$G124)</f>
        <v>0</v>
      </c>
      <c r="BS118" s="17">
        <f>([58]SUMMARY!$F86)</f>
        <v>0</v>
      </c>
      <c r="BT118" s="17">
        <f>([59]SUMMARY!$F86)</f>
        <v>0</v>
      </c>
      <c r="BU118" s="17">
        <f>([60]SUMMARY!$G124)</f>
        <v>0</v>
      </c>
      <c r="BV118" s="17">
        <f>([61]SUMMARY!$F86)</f>
        <v>0</v>
      </c>
      <c r="BW118" s="17">
        <f>([62]SUMMARY!$G124)</f>
        <v>0</v>
      </c>
      <c r="BX118" s="17">
        <f>([63]SUMMARY!$G124)</f>
        <v>0</v>
      </c>
      <c r="BY118" s="17">
        <f>([64]SUMMARY!$G124)</f>
        <v>0</v>
      </c>
      <c r="BZ118" s="17">
        <f>([65]SUMMARY!$G124)</f>
        <v>0</v>
      </c>
      <c r="CA118" s="17">
        <f>([66]SUMMARY!$G124)</f>
        <v>0</v>
      </c>
      <c r="CB118" s="17">
        <f>([67]SUMMARY!$G124)</f>
        <v>0</v>
      </c>
      <c r="CC118" s="17">
        <f>([68]SUMMARY!$G124)</f>
        <v>93476</v>
      </c>
      <c r="CD118" s="17">
        <f>([69]SUMMARY!$G124)</f>
        <v>0</v>
      </c>
      <c r="CE118" s="17">
        <f>([70]SUMMARY!$G124)</f>
        <v>0</v>
      </c>
      <c r="CF118" s="17">
        <f>([71]SUMMARY!$G124)</f>
        <v>0</v>
      </c>
      <c r="CG118" s="17">
        <f>([72]SUMMARY!$G124)</f>
        <v>0</v>
      </c>
      <c r="CH118" s="17">
        <f>([73]SUMMARY!$G124)</f>
        <v>0</v>
      </c>
      <c r="CI118" s="17">
        <f>([74]SUMMARY!$G124)</f>
        <v>0</v>
      </c>
      <c r="CJ118" s="17">
        <f>([75]SUMMARY!$G124)</f>
        <v>0</v>
      </c>
      <c r="CK118" s="17">
        <f>([76]SUMMARY!$G124)</f>
        <v>0</v>
      </c>
      <c r="CL118" s="17">
        <f>([77]SUMMARY!$G124)</f>
        <v>0</v>
      </c>
      <c r="CM118" s="17">
        <f>([78]SUMMARY!$G124)</f>
        <v>0</v>
      </c>
      <c r="CN118" s="17">
        <f>([79]SUMMARY!$G124)</f>
        <v>0</v>
      </c>
      <c r="CO118" s="17">
        <f>([80]SUMMARY!$G124)</f>
        <v>0</v>
      </c>
      <c r="CP118" s="17">
        <f>([81]SUMMARY!$G124)</f>
        <v>0</v>
      </c>
      <c r="CQ118" s="17">
        <f>([82]SUMMARY!$G124)</f>
        <v>0</v>
      </c>
      <c r="CR118" s="17">
        <f>([83]SUMMARY!$G124)</f>
        <v>0</v>
      </c>
      <c r="CS118" s="17">
        <f>([84]SUMMARY!$G124)</f>
        <v>0</v>
      </c>
      <c r="CT118" s="17">
        <f>([85]SUMMARY!$F86)</f>
        <v>0</v>
      </c>
      <c r="CU118" s="17">
        <f>([86]SUMMARY!$G124)</f>
        <v>0</v>
      </c>
      <c r="CV118" s="17">
        <f>([87]SUMMARY!$G124)</f>
        <v>0</v>
      </c>
      <c r="CW118" s="17">
        <f>([88]SUMMARY!$G124)</f>
        <v>0</v>
      </c>
      <c r="CX118" s="17">
        <f>([89]SUMMARY!$G124)</f>
        <v>0</v>
      </c>
      <c r="CY118" s="17">
        <f>([90]SUMMARY!$G124)</f>
        <v>0</v>
      </c>
      <c r="CZ118" s="17">
        <f>([91]SUMMARY!$G124)</f>
        <v>0</v>
      </c>
      <c r="DA118" s="17">
        <f>([92]SUMMARY!$G124)</f>
        <v>0</v>
      </c>
    </row>
    <row r="119" spans="1:105">
      <c r="A119" s="131">
        <v>1101203</v>
      </c>
      <c r="B119" s="131" t="s">
        <v>103</v>
      </c>
      <c r="C119" s="132">
        <v>1175550</v>
      </c>
      <c r="D119" s="132">
        <v>1424431.1</v>
      </c>
      <c r="E119" s="132">
        <f>SUM(Q119:DA119)</f>
        <v>945074</v>
      </c>
      <c r="F119" s="21">
        <f>SUM(E119-D119)</f>
        <v>-479357.10000000009</v>
      </c>
      <c r="G119" s="21">
        <f t="shared" si="126"/>
        <v>995162.92200000002</v>
      </c>
      <c r="H119" s="21">
        <f t="shared" si="127"/>
        <v>1049896.88271</v>
      </c>
      <c r="I119" s="21">
        <f t="shared" si="128"/>
        <v>0</v>
      </c>
      <c r="J119" s="21">
        <f t="shared" si="129"/>
        <v>0</v>
      </c>
      <c r="K119" s="21">
        <f t="shared" si="130"/>
        <v>0</v>
      </c>
      <c r="L119" s="21">
        <f t="shared" si="131"/>
        <v>904951</v>
      </c>
      <c r="M119" s="21">
        <f t="shared" si="132"/>
        <v>0</v>
      </c>
      <c r="N119" s="21">
        <f>SUM(CB119:CH119)</f>
        <v>20000</v>
      </c>
      <c r="O119" s="21">
        <f t="shared" si="133"/>
        <v>0</v>
      </c>
      <c r="P119" s="21">
        <f>SUM(CS119:DA119)</f>
        <v>20123</v>
      </c>
      <c r="Q119" s="17">
        <f>([4]SUMMARY!$G125)</f>
        <v>0</v>
      </c>
      <c r="R119" s="17">
        <f>([5]SUMMARY!$G125)</f>
        <v>0</v>
      </c>
      <c r="S119" s="17">
        <f>([6]SUMMARY!$G125)</f>
        <v>0</v>
      </c>
      <c r="T119" s="17">
        <f>([7]SUMMARY!$G125)</f>
        <v>0</v>
      </c>
      <c r="U119" s="17">
        <f>([8]SUMMARY!$G125)</f>
        <v>0</v>
      </c>
      <c r="V119" s="17">
        <f>([9]SUMMARY!$G125)</f>
        <v>0</v>
      </c>
      <c r="W119" s="17">
        <f>([10]SUMMARY!$G125)</f>
        <v>0</v>
      </c>
      <c r="X119" s="17">
        <f>([11]SUMMARY!$G125)</f>
        <v>0</v>
      </c>
      <c r="Y119" s="17">
        <f>([12]SUMMARY!$G125)</f>
        <v>0</v>
      </c>
      <c r="Z119" s="17">
        <f>([13]SUMMARY!$G125)</f>
        <v>0</v>
      </c>
      <c r="AA119" s="17">
        <f>([14]SUMMARY!$G125)</f>
        <v>0</v>
      </c>
      <c r="AB119" s="17">
        <f>([15]SUMMARY!$G125)</f>
        <v>0</v>
      </c>
      <c r="AC119" s="17">
        <f>([16]SUMMARY!$G125)</f>
        <v>0</v>
      </c>
      <c r="AD119" s="17">
        <f>([17]SUMMARY!$G125)</f>
        <v>0</v>
      </c>
      <c r="AE119" s="17">
        <f>([18]SUMMARY!$G125)</f>
        <v>0</v>
      </c>
      <c r="AF119" s="17">
        <f>([19]SUMMARY!$G125)</f>
        <v>0</v>
      </c>
      <c r="AG119" s="17">
        <f>([20]SUMMARY!$G125)</f>
        <v>0</v>
      </c>
      <c r="AH119" s="17">
        <f>([21]SUMMARY!$G125)</f>
        <v>0</v>
      </c>
      <c r="AI119" s="17">
        <f>([22]SUMMARY!$G125)</f>
        <v>0</v>
      </c>
      <c r="AJ119" s="17">
        <f>([23]SUMMARY!$G125)</f>
        <v>0</v>
      </c>
      <c r="AK119" s="17">
        <f>([24]SUMMARY!$G125)</f>
        <v>0</v>
      </c>
      <c r="AL119" s="17">
        <f>([25]SUMMARY!$G125)</f>
        <v>0</v>
      </c>
      <c r="AM119" s="17">
        <f>([26]SUMMARY!$G125)</f>
        <v>0</v>
      </c>
      <c r="AN119" s="17">
        <f>([27]SUMMARY!$G125)</f>
        <v>0</v>
      </c>
      <c r="AO119" s="17">
        <f>([28]SUMMARY!$G125)</f>
        <v>148000</v>
      </c>
      <c r="AP119" s="17">
        <f>([29]SUMMARY!$F87)</f>
        <v>0</v>
      </c>
      <c r="AQ119" s="17">
        <f>([30]SUMMARY!$G125)</f>
        <v>0</v>
      </c>
      <c r="AR119" s="17">
        <f>([31]SUMMARY!$G125)</f>
        <v>0</v>
      </c>
      <c r="AS119" s="17">
        <f>([32]SUMMARY!$G125)</f>
        <v>81000</v>
      </c>
      <c r="AT119" s="17">
        <f>([33]SUMMARY!$G125)</f>
        <v>0</v>
      </c>
      <c r="AU119" s="17">
        <f>([34]SUMMARY!$G125)</f>
        <v>0</v>
      </c>
      <c r="AV119" s="17">
        <f>([35]SUMMARY!$G125)</f>
        <v>230895</v>
      </c>
      <c r="AW119" s="17">
        <f>([36]SUMMARY!$G125)</f>
        <v>0</v>
      </c>
      <c r="AX119" s="17">
        <f>([37]SUMMARY!$G125)</f>
        <v>0</v>
      </c>
      <c r="AY119" s="17">
        <f>([38]SUMMARY!$G125)</f>
        <v>0</v>
      </c>
      <c r="AZ119" s="17">
        <f>([39]SUMMARY!$G125)</f>
        <v>0</v>
      </c>
      <c r="BA119" s="17">
        <f>([40]SUMMARY!$G125)</f>
        <v>0</v>
      </c>
      <c r="BB119" s="17">
        <f>([41]SUMMARY!$F87)</f>
        <v>0</v>
      </c>
      <c r="BC119" s="17">
        <f>([42]SUMMARY!$G125)</f>
        <v>0</v>
      </c>
      <c r="BD119" s="17">
        <f>([43]SUMMARY!$G125)</f>
        <v>0</v>
      </c>
      <c r="BE119" s="17">
        <f>([44]SUMMARY!$G125)</f>
        <v>0</v>
      </c>
      <c r="BF119" s="17">
        <f>([45]SUMMARY!$G125)</f>
        <v>0</v>
      </c>
      <c r="BG119" s="17">
        <f>([46]SUMMARY!$G125)</f>
        <v>0</v>
      </c>
      <c r="BH119" s="17">
        <f>([47]SUMMARY!$F87)</f>
        <v>0</v>
      </c>
      <c r="BI119" s="17">
        <f>([48]SUMMARY!$F87)</f>
        <v>0</v>
      </c>
      <c r="BJ119" s="17">
        <f>([49]SUMMARY!$F87)</f>
        <v>0</v>
      </c>
      <c r="BK119" s="17">
        <f>([50]SUMMARY!$G125)</f>
        <v>445056</v>
      </c>
      <c r="BL119" s="17">
        <f>([51]SUMMARY!$F87)</f>
        <v>0</v>
      </c>
      <c r="BM119" s="17">
        <f>([52]SUMMARY!$G125)</f>
        <v>0</v>
      </c>
      <c r="BN119" s="17">
        <f>([53]SUMMARY!$G125)</f>
        <v>0</v>
      </c>
      <c r="BO119" s="17">
        <f>([54]SUMMARY!$G125)</f>
        <v>0</v>
      </c>
      <c r="BP119" s="17">
        <f>([55]SUMMARY!$G125)</f>
        <v>0</v>
      </c>
      <c r="BQ119" s="17">
        <f>([56]SUMMARY!$G125)</f>
        <v>0</v>
      </c>
      <c r="BR119" s="17">
        <f>([57]SUMMARY!$G125)</f>
        <v>0</v>
      </c>
      <c r="BS119" s="17">
        <f>([58]SUMMARY!$F87)</f>
        <v>0</v>
      </c>
      <c r="BT119" s="17">
        <f>([59]SUMMARY!$F87)</f>
        <v>0</v>
      </c>
      <c r="BU119" s="17">
        <f>([60]SUMMARY!$G125)</f>
        <v>0</v>
      </c>
      <c r="BV119" s="17">
        <f>([61]SUMMARY!$F87)</f>
        <v>0</v>
      </c>
      <c r="BW119" s="17">
        <f>([62]SUMMARY!$G125)</f>
        <v>0</v>
      </c>
      <c r="BX119" s="17">
        <f>([63]SUMMARY!$G125)</f>
        <v>0</v>
      </c>
      <c r="BY119" s="17">
        <f>([64]SUMMARY!$G125)</f>
        <v>0</v>
      </c>
      <c r="BZ119" s="17">
        <f>([65]SUMMARY!$G125)</f>
        <v>0</v>
      </c>
      <c r="CA119" s="17">
        <f>([66]SUMMARY!$G125)</f>
        <v>0</v>
      </c>
      <c r="CB119" s="17">
        <f>([67]SUMMARY!$G125)</f>
        <v>0</v>
      </c>
      <c r="CC119" s="17">
        <f>([68]SUMMARY!$G125)</f>
        <v>0</v>
      </c>
      <c r="CD119" s="17">
        <f>([69]SUMMARY!$G125)</f>
        <v>0</v>
      </c>
      <c r="CE119" s="17">
        <f>([70]SUMMARY!$G125)</f>
        <v>20000</v>
      </c>
      <c r="CF119" s="17">
        <f>([71]SUMMARY!$G125)</f>
        <v>0</v>
      </c>
      <c r="CG119" s="17">
        <f>([72]SUMMARY!$G125)</f>
        <v>0</v>
      </c>
      <c r="CH119" s="17">
        <f>([73]SUMMARY!$G125)</f>
        <v>0</v>
      </c>
      <c r="CI119" s="17">
        <f>([74]SUMMARY!$G125)</f>
        <v>0</v>
      </c>
      <c r="CJ119" s="17">
        <f>([75]SUMMARY!$G125)</f>
        <v>0</v>
      </c>
      <c r="CK119" s="17">
        <f>([76]SUMMARY!$G125)</f>
        <v>0</v>
      </c>
      <c r="CL119" s="17">
        <f>([77]SUMMARY!$G125)</f>
        <v>0</v>
      </c>
      <c r="CM119" s="17">
        <f>([78]SUMMARY!$G125)</f>
        <v>0</v>
      </c>
      <c r="CN119" s="17">
        <f>([79]SUMMARY!$G125)</f>
        <v>0</v>
      </c>
      <c r="CO119" s="17">
        <f>([80]SUMMARY!$G125)</f>
        <v>0</v>
      </c>
      <c r="CP119" s="17">
        <f>([81]SUMMARY!$G125)</f>
        <v>0</v>
      </c>
      <c r="CQ119" s="17">
        <f>([82]SUMMARY!$G125)</f>
        <v>0</v>
      </c>
      <c r="CR119" s="17">
        <f>([83]SUMMARY!$G125)</f>
        <v>0</v>
      </c>
      <c r="CS119" s="17">
        <f>([84]SUMMARY!$G125)</f>
        <v>0</v>
      </c>
      <c r="CT119" s="17">
        <f>([85]SUMMARY!$F87)</f>
        <v>0</v>
      </c>
      <c r="CU119" s="17">
        <f>([86]SUMMARY!$G125)</f>
        <v>0</v>
      </c>
      <c r="CV119" s="17">
        <f>([87]SUMMARY!$G125)</f>
        <v>0</v>
      </c>
      <c r="CW119" s="17">
        <f>([88]SUMMARY!$G125)</f>
        <v>0</v>
      </c>
      <c r="CX119" s="17">
        <f>([89]SUMMARY!$G125)</f>
        <v>5000</v>
      </c>
      <c r="CY119" s="17">
        <f>([90]SUMMARY!$G125)</f>
        <v>0</v>
      </c>
      <c r="CZ119" s="17">
        <f>([91]SUMMARY!$G125)</f>
        <v>0</v>
      </c>
      <c r="DA119" s="17">
        <f>([92]SUMMARY!$G125)</f>
        <v>15123</v>
      </c>
    </row>
    <row r="120" spans="1:105">
      <c r="A120" s="131">
        <v>1101204</v>
      </c>
      <c r="B120" s="131" t="s">
        <v>104</v>
      </c>
      <c r="C120" s="132">
        <v>468258</v>
      </c>
      <c r="D120" s="132">
        <v>461115</v>
      </c>
      <c r="E120" s="132">
        <f>SUM(Q120:DA120)</f>
        <v>418000</v>
      </c>
      <c r="F120" s="21">
        <f>SUM(E120-D120)</f>
        <v>-43115</v>
      </c>
      <c r="G120" s="21">
        <f t="shared" si="126"/>
        <v>440154</v>
      </c>
      <c r="H120" s="21">
        <f t="shared" si="127"/>
        <v>464362.47</v>
      </c>
      <c r="I120" s="21">
        <f t="shared" si="128"/>
        <v>0</v>
      </c>
      <c r="J120" s="21">
        <f t="shared" si="129"/>
        <v>0</v>
      </c>
      <c r="K120" s="21">
        <f t="shared" si="130"/>
        <v>0</v>
      </c>
      <c r="L120" s="21">
        <f t="shared" si="131"/>
        <v>400000</v>
      </c>
      <c r="M120" s="21">
        <f t="shared" si="132"/>
        <v>0</v>
      </c>
      <c r="N120" s="21">
        <f>SUM(CB120:CH120)</f>
        <v>0</v>
      </c>
      <c r="O120" s="21">
        <f t="shared" si="133"/>
        <v>0</v>
      </c>
      <c r="P120" s="21">
        <f>SUM(CS120:DA120)</f>
        <v>18000</v>
      </c>
      <c r="Q120" s="17">
        <f>([4]SUMMARY!$G126)</f>
        <v>0</v>
      </c>
      <c r="R120" s="17">
        <f>([5]SUMMARY!$G126)</f>
        <v>0</v>
      </c>
      <c r="S120" s="17">
        <f>([6]SUMMARY!$G126)</f>
        <v>0</v>
      </c>
      <c r="T120" s="17">
        <f>([7]SUMMARY!$G126)</f>
        <v>0</v>
      </c>
      <c r="U120" s="17">
        <f>([8]SUMMARY!$G126)</f>
        <v>0</v>
      </c>
      <c r="V120" s="17">
        <f>([9]SUMMARY!$G126)</f>
        <v>0</v>
      </c>
      <c r="W120" s="17">
        <f>([10]SUMMARY!$G126)</f>
        <v>0</v>
      </c>
      <c r="X120" s="17">
        <f>([11]SUMMARY!$G126)</f>
        <v>0</v>
      </c>
      <c r="Y120" s="17">
        <f>([12]SUMMARY!$G126)</f>
        <v>0</v>
      </c>
      <c r="Z120" s="17">
        <f>([13]SUMMARY!$G126)</f>
        <v>0</v>
      </c>
      <c r="AA120" s="17">
        <f>([14]SUMMARY!$G126)</f>
        <v>0</v>
      </c>
      <c r="AB120" s="17">
        <f>([15]SUMMARY!$G126)</f>
        <v>0</v>
      </c>
      <c r="AC120" s="17">
        <f>([16]SUMMARY!$G126)</f>
        <v>0</v>
      </c>
      <c r="AD120" s="17">
        <f>([17]SUMMARY!$G126)</f>
        <v>0</v>
      </c>
      <c r="AE120" s="17">
        <f>([18]SUMMARY!$G126)</f>
        <v>0</v>
      </c>
      <c r="AF120" s="17">
        <f>([19]SUMMARY!$G126)</f>
        <v>0</v>
      </c>
      <c r="AG120" s="17">
        <f>([20]SUMMARY!$G126)</f>
        <v>0</v>
      </c>
      <c r="AH120" s="17">
        <f>([21]SUMMARY!$G126)</f>
        <v>0</v>
      </c>
      <c r="AI120" s="17">
        <f>([22]SUMMARY!$G126)</f>
        <v>0</v>
      </c>
      <c r="AJ120" s="17">
        <f>([23]SUMMARY!$G126)</f>
        <v>0</v>
      </c>
      <c r="AK120" s="17">
        <f>([24]SUMMARY!$G126)</f>
        <v>0</v>
      </c>
      <c r="AL120" s="17">
        <f>([25]SUMMARY!$G126)</f>
        <v>0</v>
      </c>
      <c r="AM120" s="17">
        <f>([26]SUMMARY!$G126)</f>
        <v>0</v>
      </c>
      <c r="AN120" s="17">
        <f>([27]SUMMARY!$G126)</f>
        <v>0</v>
      </c>
      <c r="AO120" s="17">
        <f>([28]SUMMARY!$G126)</f>
        <v>0</v>
      </c>
      <c r="AP120" s="17">
        <f>([29]SUMMARY!$F88)</f>
        <v>0</v>
      </c>
      <c r="AQ120" s="17">
        <f>([30]SUMMARY!$G126)</f>
        <v>0</v>
      </c>
      <c r="AR120" s="17">
        <f>([31]SUMMARY!$G126)</f>
        <v>0</v>
      </c>
      <c r="AS120" s="17">
        <f>([32]SUMMARY!$G126)</f>
        <v>0</v>
      </c>
      <c r="AT120" s="17">
        <f>([33]SUMMARY!$G126)</f>
        <v>0</v>
      </c>
      <c r="AU120" s="17">
        <f>([34]SUMMARY!$G126)</f>
        <v>400000</v>
      </c>
      <c r="AV120" s="17">
        <f>([35]SUMMARY!$G126)</f>
        <v>0</v>
      </c>
      <c r="AW120" s="17">
        <f>([36]SUMMARY!$G126)</f>
        <v>0</v>
      </c>
      <c r="AX120" s="17">
        <f>([37]SUMMARY!$G126)</f>
        <v>0</v>
      </c>
      <c r="AY120" s="17">
        <f>([38]SUMMARY!$G126)</f>
        <v>0</v>
      </c>
      <c r="AZ120" s="17">
        <f>([39]SUMMARY!$G126)</f>
        <v>0</v>
      </c>
      <c r="BA120" s="17">
        <f>([40]SUMMARY!$G126)</f>
        <v>0</v>
      </c>
      <c r="BB120" s="17">
        <f>([41]SUMMARY!$F88)</f>
        <v>0</v>
      </c>
      <c r="BC120" s="17">
        <f>([42]SUMMARY!$G126)</f>
        <v>0</v>
      </c>
      <c r="BD120" s="17">
        <f>([43]SUMMARY!$G126)</f>
        <v>0</v>
      </c>
      <c r="BE120" s="17">
        <f>([44]SUMMARY!$G126)</f>
        <v>0</v>
      </c>
      <c r="BF120" s="17">
        <f>([45]SUMMARY!$G126)</f>
        <v>0</v>
      </c>
      <c r="BG120" s="17">
        <f>([46]SUMMARY!$G126)</f>
        <v>0</v>
      </c>
      <c r="BH120" s="17">
        <f>([47]SUMMARY!$F88)</f>
        <v>0</v>
      </c>
      <c r="BI120" s="17">
        <f>([48]SUMMARY!$F88)</f>
        <v>0</v>
      </c>
      <c r="BJ120" s="17">
        <f>([49]SUMMARY!$F88)</f>
        <v>0</v>
      </c>
      <c r="BK120" s="17">
        <f>([50]SUMMARY!$G126)</f>
        <v>0</v>
      </c>
      <c r="BL120" s="17">
        <f>([51]SUMMARY!$F88)</f>
        <v>0</v>
      </c>
      <c r="BM120" s="17">
        <f>([52]SUMMARY!$G126)</f>
        <v>0</v>
      </c>
      <c r="BN120" s="17">
        <f>([53]SUMMARY!$G126)</f>
        <v>0</v>
      </c>
      <c r="BO120" s="17">
        <f>([54]SUMMARY!$G126)</f>
        <v>0</v>
      </c>
      <c r="BP120" s="17">
        <f>([55]SUMMARY!$G126)</f>
        <v>0</v>
      </c>
      <c r="BQ120" s="17">
        <f>([56]SUMMARY!$G126)</f>
        <v>0</v>
      </c>
      <c r="BR120" s="17">
        <f>([57]SUMMARY!$G126)</f>
        <v>0</v>
      </c>
      <c r="BS120" s="17">
        <f>([58]SUMMARY!$F88)</f>
        <v>0</v>
      </c>
      <c r="BT120" s="17">
        <f>([59]SUMMARY!$F88)</f>
        <v>0</v>
      </c>
      <c r="BU120" s="17">
        <f>([60]SUMMARY!$G126)</f>
        <v>0</v>
      </c>
      <c r="BV120" s="17">
        <f>([61]SUMMARY!$F88)</f>
        <v>0</v>
      </c>
      <c r="BW120" s="17">
        <f>([62]SUMMARY!$G126)</f>
        <v>0</v>
      </c>
      <c r="BX120" s="17">
        <f>([63]SUMMARY!$G126)</f>
        <v>0</v>
      </c>
      <c r="BY120" s="17">
        <f>([64]SUMMARY!$G126)</f>
        <v>0</v>
      </c>
      <c r="BZ120" s="17">
        <f>([65]SUMMARY!$G126)</f>
        <v>0</v>
      </c>
      <c r="CA120" s="17">
        <f>([66]SUMMARY!$G126)</f>
        <v>0</v>
      </c>
      <c r="CB120" s="17">
        <f>([67]SUMMARY!$G126)</f>
        <v>0</v>
      </c>
      <c r="CC120" s="17">
        <f>([68]SUMMARY!$G126)</f>
        <v>0</v>
      </c>
      <c r="CD120" s="17">
        <f>([69]SUMMARY!$G126)</f>
        <v>0</v>
      </c>
      <c r="CE120" s="17">
        <f>([70]SUMMARY!$G126)</f>
        <v>0</v>
      </c>
      <c r="CF120" s="17">
        <f>([71]SUMMARY!$G126)</f>
        <v>0</v>
      </c>
      <c r="CG120" s="17">
        <f>([72]SUMMARY!$G126)</f>
        <v>0</v>
      </c>
      <c r="CH120" s="17">
        <f>([73]SUMMARY!$G126)</f>
        <v>0</v>
      </c>
      <c r="CI120" s="17">
        <f>([74]SUMMARY!$G126)</f>
        <v>0</v>
      </c>
      <c r="CJ120" s="17">
        <f>([75]SUMMARY!$G126)</f>
        <v>0</v>
      </c>
      <c r="CK120" s="17">
        <f>([76]SUMMARY!$G126)</f>
        <v>0</v>
      </c>
      <c r="CL120" s="17">
        <f>([77]SUMMARY!$G126)</f>
        <v>0</v>
      </c>
      <c r="CM120" s="17">
        <f>([78]SUMMARY!$G126)</f>
        <v>0</v>
      </c>
      <c r="CN120" s="17">
        <f>([79]SUMMARY!$G126)</f>
        <v>0</v>
      </c>
      <c r="CO120" s="17">
        <f>([80]SUMMARY!$G126)</f>
        <v>0</v>
      </c>
      <c r="CP120" s="17">
        <f>([81]SUMMARY!$G126)</f>
        <v>0</v>
      </c>
      <c r="CQ120" s="17">
        <f>([82]SUMMARY!$G126)</f>
        <v>0</v>
      </c>
      <c r="CR120" s="17">
        <f>([83]SUMMARY!$G126)</f>
        <v>0</v>
      </c>
      <c r="CS120" s="17">
        <f>([84]SUMMARY!$G126)</f>
        <v>0</v>
      </c>
      <c r="CT120" s="17">
        <f>([85]SUMMARY!$F88)</f>
        <v>0</v>
      </c>
      <c r="CU120" s="17">
        <f>([86]SUMMARY!$G126)</f>
        <v>0</v>
      </c>
      <c r="CV120" s="17">
        <f>([87]SUMMARY!$G126)</f>
        <v>0</v>
      </c>
      <c r="CW120" s="17">
        <f>([88]SUMMARY!$G126)</f>
        <v>0</v>
      </c>
      <c r="CX120" s="17">
        <f>([89]SUMMARY!$G126)</f>
        <v>0</v>
      </c>
      <c r="CY120" s="17">
        <f>([90]SUMMARY!$G126)</f>
        <v>0</v>
      </c>
      <c r="CZ120" s="17">
        <f>([91]SUMMARY!$G126)</f>
        <v>18000</v>
      </c>
      <c r="DA120" s="17">
        <f>([92]SUMMARY!$G126)</f>
        <v>0</v>
      </c>
    </row>
    <row r="121" spans="1:105" ht="15.75" thickBot="1">
      <c r="A121" s="4">
        <v>1109995</v>
      </c>
      <c r="B121" s="4" t="s">
        <v>105</v>
      </c>
      <c r="C121" s="15">
        <v>7755886</v>
      </c>
      <c r="D121" s="15">
        <v>5665423.3000000007</v>
      </c>
      <c r="E121" s="274">
        <f>SUM(E117:E120)</f>
        <v>4999560</v>
      </c>
      <c r="F121" s="15">
        <f>SUM(F117:F120)</f>
        <v>-665863.30000000005</v>
      </c>
      <c r="G121" s="15">
        <f t="shared" ref="G121:H121" si="134">SUM(G117:G120)</f>
        <v>5264536.68</v>
      </c>
      <c r="H121" s="15">
        <f t="shared" si="134"/>
        <v>5554086.197399999</v>
      </c>
      <c r="I121" s="22">
        <f t="shared" ref="I121:Q121" si="135">SUM(I117:I120)</f>
        <v>0</v>
      </c>
      <c r="J121" s="22">
        <f t="shared" si="135"/>
        <v>0</v>
      </c>
      <c r="K121" s="22">
        <f t="shared" si="135"/>
        <v>0</v>
      </c>
      <c r="L121" s="22">
        <f t="shared" si="135"/>
        <v>4826961</v>
      </c>
      <c r="M121" s="22">
        <f t="shared" si="135"/>
        <v>0</v>
      </c>
      <c r="N121" s="22">
        <f t="shared" ref="N121" si="136">SUM(N117:N120)</f>
        <v>134476</v>
      </c>
      <c r="O121" s="22">
        <f t="shared" si="135"/>
        <v>0</v>
      </c>
      <c r="P121" s="22">
        <f t="shared" si="135"/>
        <v>38123</v>
      </c>
      <c r="Q121" s="8">
        <f t="shared" si="135"/>
        <v>0</v>
      </c>
      <c r="R121" s="8">
        <f t="shared" ref="R121:S121" si="137">SUM(R117:R120)</f>
        <v>0</v>
      </c>
      <c r="S121" s="8">
        <f t="shared" si="137"/>
        <v>0</v>
      </c>
      <c r="T121" s="8">
        <f t="shared" ref="T121:AB121" si="138">SUM(T117:T120)</f>
        <v>0</v>
      </c>
      <c r="U121" s="8">
        <f t="shared" si="138"/>
        <v>0</v>
      </c>
      <c r="V121" s="8">
        <f t="shared" si="138"/>
        <v>0</v>
      </c>
      <c r="W121" s="8">
        <f t="shared" si="138"/>
        <v>0</v>
      </c>
      <c r="X121" s="8">
        <f t="shared" si="138"/>
        <v>0</v>
      </c>
      <c r="Y121" s="8">
        <f t="shared" si="138"/>
        <v>0</v>
      </c>
      <c r="Z121" s="8">
        <f t="shared" si="138"/>
        <v>0</v>
      </c>
      <c r="AA121" s="8">
        <f t="shared" si="138"/>
        <v>0</v>
      </c>
      <c r="AB121" s="8">
        <f t="shared" si="138"/>
        <v>0</v>
      </c>
      <c r="AC121" s="8">
        <f t="shared" ref="AC121:AO121" si="139">SUM(AC117:AC120)</f>
        <v>0</v>
      </c>
      <c r="AD121" s="8">
        <f t="shared" si="139"/>
        <v>0</v>
      </c>
      <c r="AE121" s="8">
        <f t="shared" si="139"/>
        <v>0</v>
      </c>
      <c r="AF121" s="8">
        <f t="shared" si="139"/>
        <v>0</v>
      </c>
      <c r="AG121" s="8">
        <f t="shared" si="139"/>
        <v>0</v>
      </c>
      <c r="AH121" s="8">
        <f t="shared" si="139"/>
        <v>0</v>
      </c>
      <c r="AI121" s="8">
        <f t="shared" si="139"/>
        <v>0</v>
      </c>
      <c r="AJ121" s="8">
        <f t="shared" si="139"/>
        <v>0</v>
      </c>
      <c r="AK121" s="8">
        <f t="shared" ref="AK121" si="140">SUM(AK117:AK120)</f>
        <v>0</v>
      </c>
      <c r="AL121" s="8">
        <f t="shared" si="139"/>
        <v>0</v>
      </c>
      <c r="AM121" s="8">
        <f t="shared" si="139"/>
        <v>0</v>
      </c>
      <c r="AN121" s="8">
        <f t="shared" si="139"/>
        <v>0</v>
      </c>
      <c r="AO121" s="8">
        <f t="shared" si="139"/>
        <v>148000</v>
      </c>
      <c r="AP121" s="8">
        <f t="shared" ref="AP121:DA121" si="141">SUM(AP117:AP120)</f>
        <v>0</v>
      </c>
      <c r="AQ121" s="8">
        <f t="shared" si="141"/>
        <v>0</v>
      </c>
      <c r="AR121" s="8">
        <f t="shared" si="141"/>
        <v>0</v>
      </c>
      <c r="AS121" s="8">
        <f t="shared" si="141"/>
        <v>81000</v>
      </c>
      <c r="AT121" s="8">
        <f t="shared" si="141"/>
        <v>0</v>
      </c>
      <c r="AU121" s="8">
        <f t="shared" si="141"/>
        <v>400000</v>
      </c>
      <c r="AV121" s="8">
        <f t="shared" si="141"/>
        <v>3167867</v>
      </c>
      <c r="AW121" s="8">
        <f t="shared" si="141"/>
        <v>0</v>
      </c>
      <c r="AX121" s="8">
        <f t="shared" si="141"/>
        <v>0</v>
      </c>
      <c r="AY121" s="8">
        <f t="shared" si="141"/>
        <v>0</v>
      </c>
      <c r="AZ121" s="8">
        <f t="shared" si="141"/>
        <v>0</v>
      </c>
      <c r="BA121" s="8">
        <f t="shared" si="141"/>
        <v>0</v>
      </c>
      <c r="BB121" s="8">
        <f t="shared" si="141"/>
        <v>0</v>
      </c>
      <c r="BC121" s="8">
        <f t="shared" si="141"/>
        <v>0</v>
      </c>
      <c r="BD121" s="8">
        <f t="shared" si="141"/>
        <v>0</v>
      </c>
      <c r="BE121" s="8">
        <f t="shared" si="141"/>
        <v>0</v>
      </c>
      <c r="BF121" s="8">
        <f t="shared" si="141"/>
        <v>0</v>
      </c>
      <c r="BG121" s="8">
        <f t="shared" si="141"/>
        <v>0</v>
      </c>
      <c r="BH121" s="8">
        <f t="shared" si="141"/>
        <v>0</v>
      </c>
      <c r="BI121" s="8">
        <f t="shared" si="141"/>
        <v>0</v>
      </c>
      <c r="BJ121" s="8">
        <f t="shared" si="141"/>
        <v>0</v>
      </c>
      <c r="BK121" s="8">
        <f t="shared" si="141"/>
        <v>1030094</v>
      </c>
      <c r="BL121" s="8">
        <f t="shared" si="141"/>
        <v>0</v>
      </c>
      <c r="BM121" s="8">
        <f t="shared" si="141"/>
        <v>0</v>
      </c>
      <c r="BN121" s="8">
        <f t="shared" si="141"/>
        <v>0</v>
      </c>
      <c r="BO121" s="8">
        <f t="shared" si="141"/>
        <v>0</v>
      </c>
      <c r="BP121" s="8">
        <f t="shared" si="141"/>
        <v>0</v>
      </c>
      <c r="BQ121" s="8">
        <f t="shared" si="141"/>
        <v>0</v>
      </c>
      <c r="BR121" s="8">
        <f t="shared" si="141"/>
        <v>0</v>
      </c>
      <c r="BS121" s="8">
        <f t="shared" si="141"/>
        <v>0</v>
      </c>
      <c r="BT121" s="8">
        <f t="shared" si="141"/>
        <v>0</v>
      </c>
      <c r="BU121" s="8">
        <f t="shared" si="141"/>
        <v>0</v>
      </c>
      <c r="BV121" s="8">
        <f t="shared" ref="BV121" si="142">SUM(BV117:BV120)</f>
        <v>0</v>
      </c>
      <c r="BW121" s="8">
        <f t="shared" si="141"/>
        <v>0</v>
      </c>
      <c r="BX121" s="8">
        <f t="shared" si="141"/>
        <v>0</v>
      </c>
      <c r="BY121" s="8">
        <f t="shared" si="141"/>
        <v>0</v>
      </c>
      <c r="BZ121" s="8">
        <f t="shared" si="141"/>
        <v>0</v>
      </c>
      <c r="CA121" s="8">
        <f t="shared" si="141"/>
        <v>0</v>
      </c>
      <c r="CB121" s="8">
        <f t="shared" si="141"/>
        <v>0</v>
      </c>
      <c r="CC121" s="8">
        <f t="shared" si="141"/>
        <v>93476</v>
      </c>
      <c r="CD121" s="8">
        <f t="shared" si="141"/>
        <v>0</v>
      </c>
      <c r="CE121" s="8">
        <f t="shared" si="141"/>
        <v>41000</v>
      </c>
      <c r="CF121" s="8">
        <f t="shared" si="141"/>
        <v>0</v>
      </c>
      <c r="CG121" s="8">
        <f t="shared" si="141"/>
        <v>0</v>
      </c>
      <c r="CH121" s="8">
        <f t="shared" si="141"/>
        <v>0</v>
      </c>
      <c r="CI121" s="8">
        <f t="shared" si="141"/>
        <v>0</v>
      </c>
      <c r="CJ121" s="8">
        <f t="shared" si="141"/>
        <v>0</v>
      </c>
      <c r="CK121" s="8">
        <f t="shared" si="141"/>
        <v>0</v>
      </c>
      <c r="CL121" s="8">
        <f t="shared" si="141"/>
        <v>0</v>
      </c>
      <c r="CM121" s="8">
        <f t="shared" si="141"/>
        <v>0</v>
      </c>
      <c r="CN121" s="8">
        <f t="shared" si="141"/>
        <v>0</v>
      </c>
      <c r="CO121" s="8">
        <f t="shared" si="141"/>
        <v>0</v>
      </c>
      <c r="CP121" s="8">
        <f t="shared" si="141"/>
        <v>0</v>
      </c>
      <c r="CQ121" s="8">
        <f t="shared" si="141"/>
        <v>0</v>
      </c>
      <c r="CR121" s="8">
        <f t="shared" si="141"/>
        <v>0</v>
      </c>
      <c r="CS121" s="8">
        <f t="shared" si="141"/>
        <v>0</v>
      </c>
      <c r="CT121" s="8">
        <f t="shared" si="141"/>
        <v>0</v>
      </c>
      <c r="CU121" s="8">
        <f t="shared" si="141"/>
        <v>0</v>
      </c>
      <c r="CV121" s="8">
        <f t="shared" si="141"/>
        <v>0</v>
      </c>
      <c r="CW121" s="8">
        <f t="shared" si="141"/>
        <v>0</v>
      </c>
      <c r="CX121" s="8">
        <f t="shared" si="141"/>
        <v>5000</v>
      </c>
      <c r="CY121" s="8">
        <f t="shared" si="141"/>
        <v>0</v>
      </c>
      <c r="CZ121" s="8">
        <f t="shared" si="141"/>
        <v>18000</v>
      </c>
      <c r="DA121" s="8">
        <f t="shared" si="141"/>
        <v>15123</v>
      </c>
    </row>
    <row r="122" spans="1:105" ht="15.75" thickTop="1">
      <c r="A122" s="1"/>
      <c r="B122" s="1"/>
      <c r="C122" s="12"/>
      <c r="D122" s="12"/>
      <c r="I122" s="20"/>
      <c r="J122" s="20"/>
      <c r="K122" s="20"/>
      <c r="L122" s="20"/>
      <c r="M122" s="20"/>
      <c r="N122" s="20"/>
      <c r="O122" s="20"/>
      <c r="P122" s="20"/>
    </row>
    <row r="123" spans="1:105">
      <c r="A123" s="1">
        <v>1120000</v>
      </c>
      <c r="B123" s="1" t="s">
        <v>106</v>
      </c>
      <c r="C123" s="12"/>
      <c r="D123" s="12"/>
      <c r="I123" s="20"/>
      <c r="J123" s="20"/>
      <c r="K123" s="20"/>
      <c r="L123" s="20"/>
      <c r="M123" s="20"/>
      <c r="N123" s="20"/>
      <c r="O123" s="20"/>
      <c r="P123" s="20"/>
    </row>
    <row r="124" spans="1:105">
      <c r="A124" s="131">
        <v>1120300</v>
      </c>
      <c r="B124" s="131" t="s">
        <v>106</v>
      </c>
      <c r="C124" s="132">
        <v>7069032</v>
      </c>
      <c r="D124" s="132">
        <v>8000000</v>
      </c>
      <c r="E124" s="132">
        <f>SUM(Q124:DA124)</f>
        <v>15193552</v>
      </c>
      <c r="F124" s="21">
        <f>SUM(E124-D124)</f>
        <v>7193552</v>
      </c>
      <c r="G124" s="21">
        <f t="shared" ref="G124" si="143">SUM(E124*5.3%)+E124</f>
        <v>15998810.255999999</v>
      </c>
      <c r="H124" s="21">
        <f t="shared" ref="H124" si="144">SUM(G124*5.5%)+G124</f>
        <v>16878744.820079997</v>
      </c>
      <c r="I124" s="21">
        <f>SUM(Q124:AD124)</f>
        <v>0</v>
      </c>
      <c r="J124" s="21">
        <f>SUM(AE124:AJ124)</f>
        <v>0</v>
      </c>
      <c r="K124" s="21">
        <f>SUM(AK124:AM124)</f>
        <v>15193552</v>
      </c>
      <c r="L124" s="21">
        <f>SUM(AN124:BL124)</f>
        <v>0</v>
      </c>
      <c r="M124" s="21">
        <f>SUM(BM124:CA124)</f>
        <v>0</v>
      </c>
      <c r="N124" s="21">
        <f>SUM(CB124:CH124)</f>
        <v>0</v>
      </c>
      <c r="O124" s="21">
        <f>SUM(CI124:CR124)</f>
        <v>0</v>
      </c>
      <c r="P124" s="21">
        <f>SUM(CS124:DA124)</f>
        <v>0</v>
      </c>
      <c r="Q124" s="17">
        <f>([4]SUMMARY!$G130)</f>
        <v>0</v>
      </c>
      <c r="R124" s="17">
        <f>([5]SUMMARY!$G130)</f>
        <v>0</v>
      </c>
      <c r="S124" s="17">
        <f>([6]SUMMARY!$G130)</f>
        <v>0</v>
      </c>
      <c r="T124" s="17">
        <f>([7]SUMMARY!$G130)</f>
        <v>0</v>
      </c>
      <c r="U124" s="17">
        <f>([8]SUMMARY!$G130)</f>
        <v>0</v>
      </c>
      <c r="V124" s="17">
        <f>([9]SUMMARY!$G130)</f>
        <v>0</v>
      </c>
      <c r="W124" s="17">
        <f>([10]SUMMARY!$G130)</f>
        <v>0</v>
      </c>
      <c r="X124" s="17">
        <f>([11]SUMMARY!$G130)</f>
        <v>0</v>
      </c>
      <c r="Y124" s="17">
        <f>([12]SUMMARY!$G130)</f>
        <v>0</v>
      </c>
      <c r="Z124" s="17">
        <f>([13]SUMMARY!$G130)</f>
        <v>0</v>
      </c>
      <c r="AA124" s="17">
        <f>([14]SUMMARY!$G130)</f>
        <v>0</v>
      </c>
      <c r="AB124" s="17">
        <f>([15]SUMMARY!$G130)</f>
        <v>0</v>
      </c>
      <c r="AC124" s="17">
        <f>([16]SUMMARY!$G130)</f>
        <v>0</v>
      </c>
      <c r="AD124" s="17">
        <f>([17]SUMMARY!$G130)</f>
        <v>0</v>
      </c>
      <c r="AE124" s="17">
        <f>([18]SUMMARY!$G130)</f>
        <v>0</v>
      </c>
      <c r="AF124" s="17">
        <f>([19]SUMMARY!$G130)</f>
        <v>0</v>
      </c>
      <c r="AG124" s="17">
        <f>([20]SUMMARY!$G130)</f>
        <v>0</v>
      </c>
      <c r="AH124" s="17">
        <f>([21]SUMMARY!$G130)</f>
        <v>0</v>
      </c>
      <c r="AI124" s="17">
        <f>([22]SUMMARY!$G130)</f>
        <v>0</v>
      </c>
      <c r="AJ124" s="17">
        <f>([23]SUMMARY!$G130)</f>
        <v>0</v>
      </c>
      <c r="AK124" s="17">
        <f>([24]SUMMARY!$G130)</f>
        <v>0</v>
      </c>
      <c r="AL124" s="17">
        <f>([25]SUMMARY!$G130)</f>
        <v>15193552</v>
      </c>
      <c r="AM124" s="17">
        <f>([26]SUMMARY!$G130)</f>
        <v>0</v>
      </c>
      <c r="AN124" s="17">
        <f>([27]SUMMARY!$G130)</f>
        <v>0</v>
      </c>
      <c r="AO124" s="17">
        <f>([28]SUMMARY!$G130)</f>
        <v>0</v>
      </c>
      <c r="AP124" s="17">
        <f>([29]SUMMARY!$F92)</f>
        <v>0</v>
      </c>
      <c r="AQ124" s="17">
        <f>([30]SUMMARY!$G130)</f>
        <v>0</v>
      </c>
      <c r="AR124" s="17">
        <f>([31]SUMMARY!$G130)</f>
        <v>0</v>
      </c>
      <c r="AS124" s="17">
        <f>([32]SUMMARY!$G130)</f>
        <v>0</v>
      </c>
      <c r="AT124" s="17">
        <f>([33]SUMMARY!$G130)</f>
        <v>0</v>
      </c>
      <c r="AU124" s="17">
        <f>([34]SUMMARY!$G130)</f>
        <v>0</v>
      </c>
      <c r="AV124" s="17">
        <f>([35]SUMMARY!$G130)</f>
        <v>0</v>
      </c>
      <c r="AW124" s="17">
        <f>([36]SUMMARY!$G130)</f>
        <v>0</v>
      </c>
      <c r="AX124" s="17">
        <f>([37]SUMMARY!$G130)</f>
        <v>0</v>
      </c>
      <c r="AY124" s="17">
        <f>([38]SUMMARY!$G130)</f>
        <v>0</v>
      </c>
      <c r="AZ124" s="17">
        <f>([39]SUMMARY!$G130)</f>
        <v>0</v>
      </c>
      <c r="BA124" s="17">
        <f>([40]SUMMARY!$G130)</f>
        <v>0</v>
      </c>
      <c r="BB124" s="17">
        <f>([41]SUMMARY!$F92)</f>
        <v>0</v>
      </c>
      <c r="BC124" s="17">
        <f>([42]SUMMARY!$G130)</f>
        <v>0</v>
      </c>
      <c r="BD124" s="17">
        <f>([43]SUMMARY!$G130)</f>
        <v>0</v>
      </c>
      <c r="BE124" s="17">
        <f>([44]SUMMARY!$G130)</f>
        <v>0</v>
      </c>
      <c r="BF124" s="17">
        <f>([45]SUMMARY!$G130)</f>
        <v>0</v>
      </c>
      <c r="BG124" s="17">
        <f>([46]SUMMARY!$G130)</f>
        <v>0</v>
      </c>
      <c r="BH124" s="17">
        <f>([47]SUMMARY!$F92)</f>
        <v>0</v>
      </c>
      <c r="BI124" s="17">
        <f>([48]SUMMARY!$F92)</f>
        <v>0</v>
      </c>
      <c r="BJ124" s="17">
        <f>([49]SUMMARY!$F92)</f>
        <v>0</v>
      </c>
      <c r="BK124" s="17">
        <f>([50]SUMMARY!$G130)</f>
        <v>0</v>
      </c>
      <c r="BL124" s="17">
        <f>([51]SUMMARY!$F92)</f>
        <v>0</v>
      </c>
      <c r="BM124" s="17">
        <f>([52]SUMMARY!$G130)</f>
        <v>0</v>
      </c>
      <c r="BN124" s="17">
        <f>([53]SUMMARY!$G130)</f>
        <v>0</v>
      </c>
      <c r="BO124" s="17">
        <f>([54]SUMMARY!$G130)</f>
        <v>0</v>
      </c>
      <c r="BP124" s="17">
        <f>([55]SUMMARY!$G130)</f>
        <v>0</v>
      </c>
      <c r="BQ124" s="17">
        <f>([56]SUMMARY!$G130)</f>
        <v>0</v>
      </c>
      <c r="BR124" s="17">
        <f>([57]SUMMARY!$G130)</f>
        <v>0</v>
      </c>
      <c r="BS124" s="17">
        <f>([58]SUMMARY!$F92)</f>
        <v>0</v>
      </c>
      <c r="BT124" s="17">
        <f>([59]SUMMARY!$F92)</f>
        <v>0</v>
      </c>
      <c r="BU124" s="17">
        <f>([60]SUMMARY!$G130)</f>
        <v>0</v>
      </c>
      <c r="BV124" s="17">
        <f>([61]SUMMARY!$F92)</f>
        <v>0</v>
      </c>
      <c r="BW124" s="17">
        <f>([62]SUMMARY!$G130)</f>
        <v>0</v>
      </c>
      <c r="BX124" s="17">
        <f>([63]SUMMARY!$G130)</f>
        <v>0</v>
      </c>
      <c r="BY124" s="17">
        <f>([64]SUMMARY!$G130)</f>
        <v>0</v>
      </c>
      <c r="BZ124" s="17">
        <f>([65]SUMMARY!$G130)</f>
        <v>0</v>
      </c>
      <c r="CA124" s="17">
        <f>([66]SUMMARY!$G130)</f>
        <v>0</v>
      </c>
      <c r="CB124" s="17">
        <f>([67]SUMMARY!$G130)</f>
        <v>0</v>
      </c>
      <c r="CC124" s="17">
        <f>([68]SUMMARY!$G130)</f>
        <v>0</v>
      </c>
      <c r="CD124" s="17">
        <f>([69]SUMMARY!$G130)</f>
        <v>0</v>
      </c>
      <c r="CE124" s="17">
        <f>([70]SUMMARY!$G130)</f>
        <v>0</v>
      </c>
      <c r="CF124" s="17">
        <f>([71]SUMMARY!$G130)</f>
        <v>0</v>
      </c>
      <c r="CG124" s="17">
        <f>([72]SUMMARY!$G130)</f>
        <v>0</v>
      </c>
      <c r="CH124" s="17">
        <f>([73]SUMMARY!$G130)</f>
        <v>0</v>
      </c>
      <c r="CI124" s="17">
        <f>([74]SUMMARY!$G130)</f>
        <v>0</v>
      </c>
      <c r="CJ124" s="17">
        <f>([75]SUMMARY!$G130)</f>
        <v>0</v>
      </c>
      <c r="CK124" s="17">
        <f>([76]SUMMARY!$G130)</f>
        <v>0</v>
      </c>
      <c r="CL124" s="17">
        <f>([77]SUMMARY!$G130)</f>
        <v>0</v>
      </c>
      <c r="CM124" s="17">
        <f>([78]SUMMARY!$G130)</f>
        <v>0</v>
      </c>
      <c r="CN124" s="17">
        <f>([79]SUMMARY!$G130)</f>
        <v>0</v>
      </c>
      <c r="CO124" s="17">
        <f>([80]SUMMARY!$G130)</f>
        <v>0</v>
      </c>
      <c r="CP124" s="17">
        <f>([81]SUMMARY!$G130)</f>
        <v>0</v>
      </c>
      <c r="CQ124" s="17">
        <f>([82]SUMMARY!$G130)</f>
        <v>0</v>
      </c>
      <c r="CR124" s="17">
        <f>([83]SUMMARY!$G130)</f>
        <v>0</v>
      </c>
      <c r="CS124" s="17">
        <f>([84]SUMMARY!$G130)</f>
        <v>0</v>
      </c>
      <c r="CT124" s="17">
        <f>([85]SUMMARY!$F92)</f>
        <v>0</v>
      </c>
      <c r="CU124" s="17">
        <f>([86]SUMMARY!$G130)</f>
        <v>0</v>
      </c>
      <c r="CV124" s="17">
        <f>([87]SUMMARY!$G130)</f>
        <v>0</v>
      </c>
      <c r="CW124" s="17">
        <f>([88]SUMMARY!$G130)</f>
        <v>0</v>
      </c>
      <c r="CX124" s="17">
        <f>([89]SUMMARY!$G130)</f>
        <v>0</v>
      </c>
      <c r="CY124" s="17">
        <f>([90]SUMMARY!$G130)</f>
        <v>0</v>
      </c>
      <c r="CZ124" s="17">
        <f>([91]SUMMARY!$G130)</f>
        <v>0</v>
      </c>
      <c r="DA124" s="17">
        <f>([92]SUMMARY!$G130)</f>
        <v>0</v>
      </c>
    </row>
    <row r="125" spans="1:105" ht="15.75" thickBot="1">
      <c r="A125" s="4">
        <v>1129990</v>
      </c>
      <c r="B125" s="4" t="s">
        <v>107</v>
      </c>
      <c r="C125" s="15">
        <v>7069032</v>
      </c>
      <c r="D125" s="15">
        <v>8000000</v>
      </c>
      <c r="E125" s="274">
        <f>SUM(E124)</f>
        <v>15193552</v>
      </c>
      <c r="F125" s="15">
        <f>SUM(F124)</f>
        <v>7193552</v>
      </c>
      <c r="G125" s="15">
        <f t="shared" ref="G125:H125" si="145">SUM(G124)</f>
        <v>15998810.255999999</v>
      </c>
      <c r="H125" s="15">
        <f t="shared" si="145"/>
        <v>16878744.820079997</v>
      </c>
      <c r="I125" s="22">
        <f t="shared" ref="I125:Q125" si="146">SUM(I124)</f>
        <v>0</v>
      </c>
      <c r="J125" s="22">
        <f t="shared" si="146"/>
        <v>0</v>
      </c>
      <c r="K125" s="22">
        <f t="shared" si="146"/>
        <v>15193552</v>
      </c>
      <c r="L125" s="22">
        <f t="shared" si="146"/>
        <v>0</v>
      </c>
      <c r="M125" s="22">
        <f t="shared" si="146"/>
        <v>0</v>
      </c>
      <c r="N125" s="22">
        <f t="shared" ref="N125" si="147">SUM(N124)</f>
        <v>0</v>
      </c>
      <c r="O125" s="22">
        <f t="shared" si="146"/>
        <v>0</v>
      </c>
      <c r="P125" s="22">
        <f t="shared" si="146"/>
        <v>0</v>
      </c>
      <c r="Q125" s="8">
        <f t="shared" si="146"/>
        <v>0</v>
      </c>
      <c r="R125" s="8">
        <f t="shared" ref="R125:S125" si="148">SUM(R124)</f>
        <v>0</v>
      </c>
      <c r="S125" s="8">
        <f t="shared" si="148"/>
        <v>0</v>
      </c>
      <c r="T125" s="8">
        <f t="shared" ref="T125:AB125" si="149">SUM(T124)</f>
        <v>0</v>
      </c>
      <c r="U125" s="8">
        <f t="shared" si="149"/>
        <v>0</v>
      </c>
      <c r="V125" s="8">
        <f t="shared" si="149"/>
        <v>0</v>
      </c>
      <c r="W125" s="8">
        <f t="shared" si="149"/>
        <v>0</v>
      </c>
      <c r="X125" s="8">
        <f t="shared" si="149"/>
        <v>0</v>
      </c>
      <c r="Y125" s="8">
        <f t="shared" si="149"/>
        <v>0</v>
      </c>
      <c r="Z125" s="8">
        <f t="shared" si="149"/>
        <v>0</v>
      </c>
      <c r="AA125" s="8">
        <f t="shared" si="149"/>
        <v>0</v>
      </c>
      <c r="AB125" s="8">
        <f t="shared" si="149"/>
        <v>0</v>
      </c>
      <c r="AC125" s="8">
        <f t="shared" ref="AC125:AO125" si="150">SUM(AC124)</f>
        <v>0</v>
      </c>
      <c r="AD125" s="8">
        <f t="shared" si="150"/>
        <v>0</v>
      </c>
      <c r="AE125" s="8">
        <f t="shared" si="150"/>
        <v>0</v>
      </c>
      <c r="AF125" s="8">
        <f t="shared" si="150"/>
        <v>0</v>
      </c>
      <c r="AG125" s="8">
        <f t="shared" si="150"/>
        <v>0</v>
      </c>
      <c r="AH125" s="8">
        <f t="shared" si="150"/>
        <v>0</v>
      </c>
      <c r="AI125" s="8">
        <f t="shared" si="150"/>
        <v>0</v>
      </c>
      <c r="AJ125" s="8">
        <f t="shared" si="150"/>
        <v>0</v>
      </c>
      <c r="AK125" s="8">
        <f t="shared" ref="AK125" si="151">SUM(AK124)</f>
        <v>0</v>
      </c>
      <c r="AL125" s="8">
        <f t="shared" si="150"/>
        <v>15193552</v>
      </c>
      <c r="AM125" s="8">
        <f t="shared" si="150"/>
        <v>0</v>
      </c>
      <c r="AN125" s="8">
        <f t="shared" si="150"/>
        <v>0</v>
      </c>
      <c r="AO125" s="8">
        <f t="shared" si="150"/>
        <v>0</v>
      </c>
      <c r="AP125" s="8">
        <f t="shared" ref="AP125:DA125" si="152">SUM(AP124)</f>
        <v>0</v>
      </c>
      <c r="AQ125" s="8">
        <f t="shared" si="152"/>
        <v>0</v>
      </c>
      <c r="AR125" s="8">
        <f t="shared" si="152"/>
        <v>0</v>
      </c>
      <c r="AS125" s="8">
        <f t="shared" si="152"/>
        <v>0</v>
      </c>
      <c r="AT125" s="8">
        <f t="shared" si="152"/>
        <v>0</v>
      </c>
      <c r="AU125" s="8">
        <f t="shared" si="152"/>
        <v>0</v>
      </c>
      <c r="AV125" s="8">
        <f t="shared" si="152"/>
        <v>0</v>
      </c>
      <c r="AW125" s="8">
        <f t="shared" si="152"/>
        <v>0</v>
      </c>
      <c r="AX125" s="8">
        <f t="shared" si="152"/>
        <v>0</v>
      </c>
      <c r="AY125" s="8">
        <f t="shared" si="152"/>
        <v>0</v>
      </c>
      <c r="AZ125" s="8">
        <f t="shared" si="152"/>
        <v>0</v>
      </c>
      <c r="BA125" s="8">
        <f t="shared" si="152"/>
        <v>0</v>
      </c>
      <c r="BB125" s="8">
        <f t="shared" si="152"/>
        <v>0</v>
      </c>
      <c r="BC125" s="8">
        <f t="shared" si="152"/>
        <v>0</v>
      </c>
      <c r="BD125" s="8">
        <f t="shared" si="152"/>
        <v>0</v>
      </c>
      <c r="BE125" s="8">
        <f t="shared" si="152"/>
        <v>0</v>
      </c>
      <c r="BF125" s="8">
        <f t="shared" si="152"/>
        <v>0</v>
      </c>
      <c r="BG125" s="8">
        <f t="shared" si="152"/>
        <v>0</v>
      </c>
      <c r="BH125" s="8">
        <f t="shared" si="152"/>
        <v>0</v>
      </c>
      <c r="BI125" s="8">
        <f t="shared" si="152"/>
        <v>0</v>
      </c>
      <c r="BJ125" s="8">
        <f t="shared" si="152"/>
        <v>0</v>
      </c>
      <c r="BK125" s="8">
        <f t="shared" si="152"/>
        <v>0</v>
      </c>
      <c r="BL125" s="8">
        <f t="shared" si="152"/>
        <v>0</v>
      </c>
      <c r="BM125" s="8">
        <f t="shared" si="152"/>
        <v>0</v>
      </c>
      <c r="BN125" s="8">
        <f t="shared" si="152"/>
        <v>0</v>
      </c>
      <c r="BO125" s="8">
        <f t="shared" si="152"/>
        <v>0</v>
      </c>
      <c r="BP125" s="8">
        <f t="shared" si="152"/>
        <v>0</v>
      </c>
      <c r="BQ125" s="8">
        <f t="shared" si="152"/>
        <v>0</v>
      </c>
      <c r="BR125" s="8">
        <f t="shared" si="152"/>
        <v>0</v>
      </c>
      <c r="BS125" s="8">
        <f t="shared" si="152"/>
        <v>0</v>
      </c>
      <c r="BT125" s="8">
        <f t="shared" si="152"/>
        <v>0</v>
      </c>
      <c r="BU125" s="8">
        <f t="shared" si="152"/>
        <v>0</v>
      </c>
      <c r="BV125" s="8">
        <f t="shared" ref="BV125" si="153">SUM(BV124)</f>
        <v>0</v>
      </c>
      <c r="BW125" s="8">
        <f t="shared" si="152"/>
        <v>0</v>
      </c>
      <c r="BX125" s="8">
        <f t="shared" si="152"/>
        <v>0</v>
      </c>
      <c r="BY125" s="8">
        <f t="shared" si="152"/>
        <v>0</v>
      </c>
      <c r="BZ125" s="8">
        <f t="shared" si="152"/>
        <v>0</v>
      </c>
      <c r="CA125" s="8">
        <f t="shared" si="152"/>
        <v>0</v>
      </c>
      <c r="CB125" s="8">
        <f t="shared" si="152"/>
        <v>0</v>
      </c>
      <c r="CC125" s="8">
        <f t="shared" si="152"/>
        <v>0</v>
      </c>
      <c r="CD125" s="8">
        <f t="shared" si="152"/>
        <v>0</v>
      </c>
      <c r="CE125" s="8">
        <f t="shared" si="152"/>
        <v>0</v>
      </c>
      <c r="CF125" s="8">
        <f t="shared" si="152"/>
        <v>0</v>
      </c>
      <c r="CG125" s="8">
        <f t="shared" si="152"/>
        <v>0</v>
      </c>
      <c r="CH125" s="8">
        <f t="shared" si="152"/>
        <v>0</v>
      </c>
      <c r="CI125" s="8">
        <f t="shared" si="152"/>
        <v>0</v>
      </c>
      <c r="CJ125" s="8">
        <f t="shared" si="152"/>
        <v>0</v>
      </c>
      <c r="CK125" s="8">
        <f t="shared" si="152"/>
        <v>0</v>
      </c>
      <c r="CL125" s="8">
        <f t="shared" si="152"/>
        <v>0</v>
      </c>
      <c r="CM125" s="8">
        <f t="shared" si="152"/>
        <v>0</v>
      </c>
      <c r="CN125" s="8">
        <f t="shared" si="152"/>
        <v>0</v>
      </c>
      <c r="CO125" s="8">
        <f t="shared" si="152"/>
        <v>0</v>
      </c>
      <c r="CP125" s="8">
        <f t="shared" si="152"/>
        <v>0</v>
      </c>
      <c r="CQ125" s="8">
        <f t="shared" si="152"/>
        <v>0</v>
      </c>
      <c r="CR125" s="8">
        <f t="shared" si="152"/>
        <v>0</v>
      </c>
      <c r="CS125" s="8">
        <f t="shared" si="152"/>
        <v>0</v>
      </c>
      <c r="CT125" s="8">
        <f t="shared" si="152"/>
        <v>0</v>
      </c>
      <c r="CU125" s="8">
        <f t="shared" si="152"/>
        <v>0</v>
      </c>
      <c r="CV125" s="8">
        <f t="shared" si="152"/>
        <v>0</v>
      </c>
      <c r="CW125" s="8">
        <f t="shared" si="152"/>
        <v>0</v>
      </c>
      <c r="CX125" s="8">
        <f t="shared" si="152"/>
        <v>0</v>
      </c>
      <c r="CY125" s="8">
        <f t="shared" si="152"/>
        <v>0</v>
      </c>
      <c r="CZ125" s="8">
        <f t="shared" si="152"/>
        <v>0</v>
      </c>
      <c r="DA125" s="8">
        <f t="shared" si="152"/>
        <v>0</v>
      </c>
    </row>
    <row r="126" spans="1:105" ht="15.75" thickTop="1">
      <c r="A126" s="1"/>
      <c r="B126" s="1"/>
      <c r="C126" s="12"/>
      <c r="D126" s="12"/>
      <c r="I126" s="20"/>
      <c r="J126" s="20"/>
      <c r="K126" s="20"/>
      <c r="L126" s="20"/>
      <c r="M126" s="20"/>
      <c r="N126" s="20"/>
      <c r="O126" s="20"/>
      <c r="P126" s="20"/>
    </row>
    <row r="127" spans="1:105">
      <c r="A127" s="1">
        <v>1130000</v>
      </c>
      <c r="B127" s="1" t="s">
        <v>108</v>
      </c>
      <c r="C127" s="12"/>
      <c r="D127" s="12"/>
      <c r="I127" s="20"/>
      <c r="J127" s="20"/>
      <c r="K127" s="20"/>
      <c r="L127" s="20"/>
      <c r="M127" s="20"/>
      <c r="N127" s="20"/>
      <c r="O127" s="20"/>
      <c r="P127" s="20"/>
    </row>
    <row r="128" spans="1:105">
      <c r="A128" s="131">
        <v>1130200</v>
      </c>
      <c r="B128" s="131" t="s">
        <v>109</v>
      </c>
      <c r="C128" s="132">
        <v>0</v>
      </c>
      <c r="D128" s="132">
        <v>0</v>
      </c>
      <c r="E128" s="132">
        <f>SUM(Q128:DA128)</f>
        <v>0</v>
      </c>
      <c r="F128" s="21">
        <f>SUM(E128-D128)</f>
        <v>0</v>
      </c>
      <c r="G128" s="21">
        <f t="shared" ref="G128:G129" si="154">SUM(E128*5.3%)+E128</f>
        <v>0</v>
      </c>
      <c r="H128" s="21">
        <f t="shared" ref="H128:H129" si="155">SUM(G128*5.5%)+G128</f>
        <v>0</v>
      </c>
      <c r="I128" s="21">
        <f t="shared" ref="I128:I129" si="156">SUM(Q128:AD128)</f>
        <v>0</v>
      </c>
      <c r="J128" s="21">
        <f t="shared" ref="J128:J129" si="157">SUM(AE128:AJ128)</f>
        <v>0</v>
      </c>
      <c r="K128" s="21">
        <f t="shared" ref="K128:K129" si="158">SUM(AK128:AM128)</f>
        <v>0</v>
      </c>
      <c r="L128" s="21">
        <f t="shared" ref="L128:L129" si="159">SUM(AN128:BL128)</f>
        <v>0</v>
      </c>
      <c r="M128" s="21">
        <f t="shared" ref="M128:M129" si="160">SUM(BM128:CA128)</f>
        <v>0</v>
      </c>
      <c r="N128" s="21">
        <f>SUM(CB128:CH128)</f>
        <v>0</v>
      </c>
      <c r="O128" s="21">
        <f t="shared" ref="O128:O129" si="161">SUM(CI128:CR128)</f>
        <v>0</v>
      </c>
      <c r="P128" s="21">
        <f>SUM(CS128:DA128)</f>
        <v>0</v>
      </c>
      <c r="Q128" s="17">
        <f>([4]SUMMARY!$G134)</f>
        <v>0</v>
      </c>
      <c r="R128" s="17">
        <f>([5]SUMMARY!$G134)</f>
        <v>0</v>
      </c>
      <c r="S128" s="17">
        <f>([6]SUMMARY!$G134)</f>
        <v>0</v>
      </c>
      <c r="T128" s="17">
        <f>([7]SUMMARY!$G134)</f>
        <v>0</v>
      </c>
      <c r="U128" s="17">
        <f>([8]SUMMARY!$G134)</f>
        <v>0</v>
      </c>
      <c r="V128" s="17">
        <f>([9]SUMMARY!$G134)</f>
        <v>0</v>
      </c>
      <c r="W128" s="17">
        <f>([10]SUMMARY!$G134)</f>
        <v>0</v>
      </c>
      <c r="X128" s="17">
        <f>([11]SUMMARY!$G134)</f>
        <v>0</v>
      </c>
      <c r="Y128" s="17">
        <f>([12]SUMMARY!$G134)</f>
        <v>0</v>
      </c>
      <c r="Z128" s="17">
        <f>([13]SUMMARY!$G134)</f>
        <v>0</v>
      </c>
      <c r="AA128" s="17">
        <f>([14]SUMMARY!$G134)</f>
        <v>0</v>
      </c>
      <c r="AB128" s="17">
        <f>([15]SUMMARY!$G134)</f>
        <v>0</v>
      </c>
      <c r="AC128" s="17">
        <f>([16]SUMMARY!$G134)</f>
        <v>0</v>
      </c>
      <c r="AD128" s="17">
        <f>([17]SUMMARY!$G134)</f>
        <v>0</v>
      </c>
      <c r="AE128" s="17">
        <f>([18]SUMMARY!$G134)</f>
        <v>0</v>
      </c>
      <c r="AF128" s="17">
        <f>([19]SUMMARY!$G134)</f>
        <v>0</v>
      </c>
      <c r="AG128" s="17">
        <f>([20]SUMMARY!$G134)</f>
        <v>0</v>
      </c>
      <c r="AH128" s="17">
        <f>([21]SUMMARY!$G134)</f>
        <v>0</v>
      </c>
      <c r="AI128" s="17">
        <f>([22]SUMMARY!$G134)</f>
        <v>0</v>
      </c>
      <c r="AJ128" s="17">
        <f>([23]SUMMARY!$G134)</f>
        <v>0</v>
      </c>
      <c r="AK128" s="17">
        <f>([24]SUMMARY!$G134)</f>
        <v>0</v>
      </c>
      <c r="AL128" s="17">
        <f>([25]SUMMARY!$G134)</f>
        <v>0</v>
      </c>
      <c r="AM128" s="17">
        <f>([26]SUMMARY!$G134)</f>
        <v>0</v>
      </c>
      <c r="AN128" s="17">
        <f>([27]SUMMARY!$G134)</f>
        <v>0</v>
      </c>
      <c r="AO128" s="17">
        <f>([28]SUMMARY!$G134)</f>
        <v>0</v>
      </c>
      <c r="AP128" s="17">
        <f>([29]SUMMARY!$F96)</f>
        <v>0</v>
      </c>
      <c r="AQ128" s="17">
        <f>([30]SUMMARY!$G134)</f>
        <v>0</v>
      </c>
      <c r="AR128" s="17">
        <f>([31]SUMMARY!$G134)</f>
        <v>0</v>
      </c>
      <c r="AS128" s="17">
        <f>([32]SUMMARY!$G134)</f>
        <v>0</v>
      </c>
      <c r="AT128" s="17">
        <f>([33]SUMMARY!$G134)</f>
        <v>0</v>
      </c>
      <c r="AU128" s="17">
        <f>([34]SUMMARY!$G134)</f>
        <v>0</v>
      </c>
      <c r="AV128" s="17">
        <f>([35]SUMMARY!$G134)</f>
        <v>0</v>
      </c>
      <c r="AW128" s="17">
        <f>([36]SUMMARY!$G134)</f>
        <v>0</v>
      </c>
      <c r="AX128" s="17">
        <f>([37]SUMMARY!$G134)</f>
        <v>0</v>
      </c>
      <c r="AY128" s="17">
        <f>([38]SUMMARY!$G134)</f>
        <v>0</v>
      </c>
      <c r="AZ128" s="17">
        <f>([39]SUMMARY!$G134)</f>
        <v>0</v>
      </c>
      <c r="BA128" s="17">
        <f>([40]SUMMARY!$G134)</f>
        <v>0</v>
      </c>
      <c r="BB128" s="17">
        <f>([41]SUMMARY!$F96)</f>
        <v>0</v>
      </c>
      <c r="BC128" s="17">
        <f>([42]SUMMARY!$G134)</f>
        <v>0</v>
      </c>
      <c r="BD128" s="17">
        <f>([43]SUMMARY!$G134)</f>
        <v>0</v>
      </c>
      <c r="BE128" s="17">
        <f>([44]SUMMARY!$G134)</f>
        <v>0</v>
      </c>
      <c r="BF128" s="17">
        <f>([45]SUMMARY!$G134)</f>
        <v>0</v>
      </c>
      <c r="BG128" s="17">
        <f>([46]SUMMARY!$G134)</f>
        <v>0</v>
      </c>
      <c r="BH128" s="17">
        <f>([47]SUMMARY!$F96)</f>
        <v>0</v>
      </c>
      <c r="BI128" s="17">
        <f>([48]SUMMARY!$F96)</f>
        <v>0</v>
      </c>
      <c r="BJ128" s="17">
        <f>([49]SUMMARY!$F96)</f>
        <v>0</v>
      </c>
      <c r="BK128" s="17">
        <f>([50]SUMMARY!$G134)</f>
        <v>0</v>
      </c>
      <c r="BL128" s="17">
        <f>([51]SUMMARY!$F96)</f>
        <v>0</v>
      </c>
      <c r="BM128" s="17">
        <f>([52]SUMMARY!$G134)</f>
        <v>0</v>
      </c>
      <c r="BN128" s="17">
        <f>([53]SUMMARY!$G134)</f>
        <v>0</v>
      </c>
      <c r="BO128" s="17">
        <f>([54]SUMMARY!$G134)</f>
        <v>0</v>
      </c>
      <c r="BP128" s="17">
        <f>([55]SUMMARY!$G134)</f>
        <v>0</v>
      </c>
      <c r="BQ128" s="17">
        <f>([56]SUMMARY!$G134)</f>
        <v>0</v>
      </c>
      <c r="BR128" s="17">
        <f>([57]SUMMARY!$G134)</f>
        <v>0</v>
      </c>
      <c r="BS128" s="17">
        <f>([58]SUMMARY!$F96)</f>
        <v>0</v>
      </c>
      <c r="BT128" s="17">
        <f>([59]SUMMARY!$F96)</f>
        <v>0</v>
      </c>
      <c r="BU128" s="17">
        <f>([60]SUMMARY!$G134)</f>
        <v>0</v>
      </c>
      <c r="BV128" s="17">
        <f>([61]SUMMARY!$F96)</f>
        <v>0</v>
      </c>
      <c r="BW128" s="17">
        <f>([62]SUMMARY!$G134)</f>
        <v>0</v>
      </c>
      <c r="BX128" s="17">
        <f>([63]SUMMARY!$G134)</f>
        <v>0</v>
      </c>
      <c r="BY128" s="17">
        <f>([64]SUMMARY!$G134)</f>
        <v>0</v>
      </c>
      <c r="BZ128" s="17">
        <f>([65]SUMMARY!$G134)</f>
        <v>0</v>
      </c>
      <c r="CA128" s="17">
        <f>([66]SUMMARY!$G134)</f>
        <v>0</v>
      </c>
      <c r="CB128" s="17">
        <f>([67]SUMMARY!$G134)</f>
        <v>0</v>
      </c>
      <c r="CC128" s="17">
        <f>([68]SUMMARY!$G134)</f>
        <v>0</v>
      </c>
      <c r="CD128" s="17">
        <f>([69]SUMMARY!$G134)</f>
        <v>0</v>
      </c>
      <c r="CE128" s="17">
        <f>([70]SUMMARY!$G134)</f>
        <v>0</v>
      </c>
      <c r="CF128" s="17">
        <f>([71]SUMMARY!$G134)</f>
        <v>0</v>
      </c>
      <c r="CG128" s="17">
        <f>([72]SUMMARY!$G134)</f>
        <v>0</v>
      </c>
      <c r="CH128" s="17">
        <f>([73]SUMMARY!$G134)</f>
        <v>0</v>
      </c>
      <c r="CI128" s="17">
        <f>([74]SUMMARY!$G134)</f>
        <v>0</v>
      </c>
      <c r="CJ128" s="17">
        <f>([75]SUMMARY!$G134)</f>
        <v>0</v>
      </c>
      <c r="CK128" s="17">
        <f>([76]SUMMARY!$G134)</f>
        <v>0</v>
      </c>
      <c r="CL128" s="17">
        <f>([77]SUMMARY!$G134)</f>
        <v>0</v>
      </c>
      <c r="CM128" s="17">
        <f>([78]SUMMARY!$G134)</f>
        <v>0</v>
      </c>
      <c r="CN128" s="17">
        <f>([79]SUMMARY!$G134)</f>
        <v>0</v>
      </c>
      <c r="CO128" s="17">
        <f>([80]SUMMARY!$G134)</f>
        <v>0</v>
      </c>
      <c r="CP128" s="17">
        <f>([81]SUMMARY!$G134)</f>
        <v>0</v>
      </c>
      <c r="CQ128" s="17">
        <f>([82]SUMMARY!$G134)</f>
        <v>0</v>
      </c>
      <c r="CR128" s="17">
        <f>([83]SUMMARY!$G134)</f>
        <v>0</v>
      </c>
      <c r="CS128" s="17">
        <f>([84]SUMMARY!$G134)</f>
        <v>0</v>
      </c>
      <c r="CT128" s="17">
        <f>([85]SUMMARY!$F96)</f>
        <v>0</v>
      </c>
      <c r="CU128" s="17">
        <f>([86]SUMMARY!$G134)</f>
        <v>0</v>
      </c>
      <c r="CV128" s="17">
        <f>([87]SUMMARY!$G134)</f>
        <v>0</v>
      </c>
      <c r="CW128" s="17">
        <f>([88]SUMMARY!$G134)</f>
        <v>0</v>
      </c>
      <c r="CX128" s="17">
        <f>([89]SUMMARY!$G134)</f>
        <v>0</v>
      </c>
      <c r="CY128" s="17">
        <f>([90]SUMMARY!$G134)</f>
        <v>0</v>
      </c>
      <c r="CZ128" s="17">
        <f>([91]SUMMARY!$G134)</f>
        <v>0</v>
      </c>
      <c r="DA128" s="17">
        <f>([92]SUMMARY!$G134)</f>
        <v>0</v>
      </c>
    </row>
    <row r="129" spans="1:105">
      <c r="A129" s="131">
        <v>1130201</v>
      </c>
      <c r="B129" s="131" t="s">
        <v>110</v>
      </c>
      <c r="C129" s="132">
        <v>2600000</v>
      </c>
      <c r="D129" s="132">
        <v>2000000</v>
      </c>
      <c r="E129" s="132">
        <f>SUM(Q129:DA129)</f>
        <v>2000000</v>
      </c>
      <c r="F129" s="21">
        <f>SUM(E129-D129)</f>
        <v>0</v>
      </c>
      <c r="G129" s="21">
        <f t="shared" si="154"/>
        <v>2106000</v>
      </c>
      <c r="H129" s="21">
        <f t="shared" si="155"/>
        <v>2221830</v>
      </c>
      <c r="I129" s="21">
        <f t="shared" si="156"/>
        <v>0</v>
      </c>
      <c r="J129" s="21">
        <f t="shared" si="157"/>
        <v>0</v>
      </c>
      <c r="K129" s="21">
        <f t="shared" si="158"/>
        <v>2000000</v>
      </c>
      <c r="L129" s="21">
        <f t="shared" si="159"/>
        <v>0</v>
      </c>
      <c r="M129" s="21">
        <f t="shared" si="160"/>
        <v>0</v>
      </c>
      <c r="N129" s="21">
        <f>SUM(CB129:CH129)</f>
        <v>0</v>
      </c>
      <c r="O129" s="21">
        <f t="shared" si="161"/>
        <v>0</v>
      </c>
      <c r="P129" s="21">
        <f>SUM(CS129:DA129)</f>
        <v>0</v>
      </c>
      <c r="Q129" s="17">
        <f>([4]SUMMARY!$G135)</f>
        <v>0</v>
      </c>
      <c r="R129" s="17">
        <f>([5]SUMMARY!$G135)</f>
        <v>0</v>
      </c>
      <c r="S129" s="17">
        <f>([6]SUMMARY!$G135)</f>
        <v>0</v>
      </c>
      <c r="T129" s="17">
        <f>([7]SUMMARY!$G135)</f>
        <v>0</v>
      </c>
      <c r="U129" s="17">
        <f>([8]SUMMARY!$G135)</f>
        <v>0</v>
      </c>
      <c r="V129" s="17">
        <f>([9]SUMMARY!$G135)</f>
        <v>0</v>
      </c>
      <c r="W129" s="17">
        <f>([10]SUMMARY!$G135)</f>
        <v>0</v>
      </c>
      <c r="X129" s="17">
        <f>([11]SUMMARY!$G135)</f>
        <v>0</v>
      </c>
      <c r="Y129" s="17">
        <f>([12]SUMMARY!$G135)</f>
        <v>0</v>
      </c>
      <c r="Z129" s="17">
        <f>([13]SUMMARY!$G135)</f>
        <v>0</v>
      </c>
      <c r="AA129" s="17">
        <f>([14]SUMMARY!$G135)</f>
        <v>0</v>
      </c>
      <c r="AB129" s="17">
        <f>([15]SUMMARY!$G135)</f>
        <v>0</v>
      </c>
      <c r="AC129" s="17">
        <f>([16]SUMMARY!$G135)</f>
        <v>0</v>
      </c>
      <c r="AD129" s="17">
        <f>([17]SUMMARY!$G135)</f>
        <v>0</v>
      </c>
      <c r="AE129" s="17">
        <f>([18]SUMMARY!$G135)</f>
        <v>0</v>
      </c>
      <c r="AF129" s="17">
        <f>([19]SUMMARY!$G135)</f>
        <v>0</v>
      </c>
      <c r="AG129" s="17">
        <f>([20]SUMMARY!$G135)</f>
        <v>0</v>
      </c>
      <c r="AH129" s="17">
        <f>([21]SUMMARY!$G135)</f>
        <v>0</v>
      </c>
      <c r="AI129" s="17">
        <f>([22]SUMMARY!$G135)</f>
        <v>0</v>
      </c>
      <c r="AJ129" s="17">
        <f>([23]SUMMARY!$G135)</f>
        <v>0</v>
      </c>
      <c r="AK129" s="17">
        <f>([24]SUMMARY!$G135)</f>
        <v>0</v>
      </c>
      <c r="AL129" s="17">
        <f>([25]SUMMARY!$G135)</f>
        <v>2000000</v>
      </c>
      <c r="AM129" s="17">
        <f>([26]SUMMARY!$G135)</f>
        <v>0</v>
      </c>
      <c r="AN129" s="17">
        <f>([27]SUMMARY!$G135)</f>
        <v>0</v>
      </c>
      <c r="AO129" s="17">
        <f>([28]SUMMARY!$G135)</f>
        <v>0</v>
      </c>
      <c r="AP129" s="17">
        <f>([29]SUMMARY!$F97)</f>
        <v>0</v>
      </c>
      <c r="AQ129" s="17">
        <f>([30]SUMMARY!$G135)</f>
        <v>0</v>
      </c>
      <c r="AR129" s="17">
        <f>([31]SUMMARY!$G135)</f>
        <v>0</v>
      </c>
      <c r="AS129" s="17">
        <f>([32]SUMMARY!$G135)</f>
        <v>0</v>
      </c>
      <c r="AT129" s="17">
        <f>([33]SUMMARY!$G135)</f>
        <v>0</v>
      </c>
      <c r="AU129" s="17">
        <f>([34]SUMMARY!$G135)</f>
        <v>0</v>
      </c>
      <c r="AV129" s="17">
        <f>([35]SUMMARY!$G135)</f>
        <v>0</v>
      </c>
      <c r="AW129" s="17">
        <f>([36]SUMMARY!$G135)</f>
        <v>0</v>
      </c>
      <c r="AX129" s="17">
        <f>([37]SUMMARY!$G135)</f>
        <v>0</v>
      </c>
      <c r="AY129" s="17">
        <f>([38]SUMMARY!$G135)</f>
        <v>0</v>
      </c>
      <c r="AZ129" s="17">
        <f>([39]SUMMARY!$G135)</f>
        <v>0</v>
      </c>
      <c r="BA129" s="17">
        <f>([40]SUMMARY!$G135)</f>
        <v>0</v>
      </c>
      <c r="BB129" s="17">
        <f>([41]SUMMARY!$F97)</f>
        <v>0</v>
      </c>
      <c r="BC129" s="17">
        <f>([42]SUMMARY!$G135)</f>
        <v>0</v>
      </c>
      <c r="BD129" s="17">
        <f>([43]SUMMARY!$G135)</f>
        <v>0</v>
      </c>
      <c r="BE129" s="17">
        <f>([44]SUMMARY!$G135)</f>
        <v>0</v>
      </c>
      <c r="BF129" s="17">
        <f>([45]SUMMARY!$G135)</f>
        <v>0</v>
      </c>
      <c r="BG129" s="17">
        <f>([46]SUMMARY!$G135)</f>
        <v>0</v>
      </c>
      <c r="BH129" s="17">
        <f>([47]SUMMARY!$F97)</f>
        <v>0</v>
      </c>
      <c r="BI129" s="17">
        <f>([48]SUMMARY!$F97)</f>
        <v>0</v>
      </c>
      <c r="BJ129" s="17">
        <f>([49]SUMMARY!$F97)</f>
        <v>0</v>
      </c>
      <c r="BK129" s="17">
        <f>([50]SUMMARY!$G135)</f>
        <v>0</v>
      </c>
      <c r="BL129" s="17">
        <f>([51]SUMMARY!$F97)</f>
        <v>0</v>
      </c>
      <c r="BM129" s="17">
        <f>([52]SUMMARY!$G135)</f>
        <v>0</v>
      </c>
      <c r="BN129" s="17">
        <f>([53]SUMMARY!$G135)</f>
        <v>0</v>
      </c>
      <c r="BO129" s="17">
        <f>([54]SUMMARY!$G135)</f>
        <v>0</v>
      </c>
      <c r="BP129" s="17">
        <f>([55]SUMMARY!$G135)</f>
        <v>0</v>
      </c>
      <c r="BQ129" s="17">
        <f>([56]SUMMARY!$G135)</f>
        <v>0</v>
      </c>
      <c r="BR129" s="17">
        <f>([57]SUMMARY!$G135)</f>
        <v>0</v>
      </c>
      <c r="BS129" s="17">
        <f>([58]SUMMARY!$F97)</f>
        <v>0</v>
      </c>
      <c r="BT129" s="17">
        <f>([59]SUMMARY!$F97)</f>
        <v>0</v>
      </c>
      <c r="BU129" s="17">
        <f>([60]SUMMARY!$G135)</f>
        <v>0</v>
      </c>
      <c r="BV129" s="17">
        <f>([61]SUMMARY!$F97)</f>
        <v>0</v>
      </c>
      <c r="BW129" s="17">
        <f>([62]SUMMARY!$G135)</f>
        <v>0</v>
      </c>
      <c r="BX129" s="17">
        <f>([63]SUMMARY!$G135)</f>
        <v>0</v>
      </c>
      <c r="BY129" s="17">
        <f>([64]SUMMARY!$G135)</f>
        <v>0</v>
      </c>
      <c r="BZ129" s="17">
        <f>([65]SUMMARY!$G135)</f>
        <v>0</v>
      </c>
      <c r="CA129" s="17">
        <f>([66]SUMMARY!$G135)</f>
        <v>0</v>
      </c>
      <c r="CB129" s="17">
        <f>([67]SUMMARY!$G135)</f>
        <v>0</v>
      </c>
      <c r="CC129" s="17">
        <f>([68]SUMMARY!$G135)</f>
        <v>0</v>
      </c>
      <c r="CD129" s="17">
        <f>([69]SUMMARY!$G135)</f>
        <v>0</v>
      </c>
      <c r="CE129" s="17">
        <f>([70]SUMMARY!$G135)</f>
        <v>0</v>
      </c>
      <c r="CF129" s="17">
        <f>([71]SUMMARY!$G135)</f>
        <v>0</v>
      </c>
      <c r="CG129" s="17">
        <f>([72]SUMMARY!$G135)</f>
        <v>0</v>
      </c>
      <c r="CH129" s="17">
        <f>([73]SUMMARY!$G135)</f>
        <v>0</v>
      </c>
      <c r="CI129" s="17">
        <f>([74]SUMMARY!$G135)</f>
        <v>0</v>
      </c>
      <c r="CJ129" s="17">
        <f>([75]SUMMARY!$G135)</f>
        <v>0</v>
      </c>
      <c r="CK129" s="17">
        <f>([76]SUMMARY!$G135)</f>
        <v>0</v>
      </c>
      <c r="CL129" s="17">
        <f>([77]SUMMARY!$G135)</f>
        <v>0</v>
      </c>
      <c r="CM129" s="17">
        <f>([78]SUMMARY!$G135)</f>
        <v>0</v>
      </c>
      <c r="CN129" s="17">
        <f>([79]SUMMARY!$G135)</f>
        <v>0</v>
      </c>
      <c r="CO129" s="17">
        <f>([80]SUMMARY!$G135)</f>
        <v>0</v>
      </c>
      <c r="CP129" s="17">
        <f>([81]SUMMARY!$G135)</f>
        <v>0</v>
      </c>
      <c r="CQ129" s="17">
        <f>([82]SUMMARY!$G135)</f>
        <v>0</v>
      </c>
      <c r="CR129" s="17">
        <f>([83]SUMMARY!$G135)</f>
        <v>0</v>
      </c>
      <c r="CS129" s="17">
        <f>([84]SUMMARY!$G135)</f>
        <v>0</v>
      </c>
      <c r="CT129" s="17">
        <f>([85]SUMMARY!$F97)</f>
        <v>0</v>
      </c>
      <c r="CU129" s="17">
        <f>([86]SUMMARY!$G135)</f>
        <v>0</v>
      </c>
      <c r="CV129" s="17">
        <f>([87]SUMMARY!$G135)</f>
        <v>0</v>
      </c>
      <c r="CW129" s="17">
        <f>([88]SUMMARY!$G135)</f>
        <v>0</v>
      </c>
      <c r="CX129" s="17">
        <f>([89]SUMMARY!$G135)</f>
        <v>0</v>
      </c>
      <c r="CY129" s="17">
        <f>([90]SUMMARY!$G135)</f>
        <v>0</v>
      </c>
      <c r="CZ129" s="17">
        <f>([91]SUMMARY!$G135)</f>
        <v>0</v>
      </c>
      <c r="DA129" s="17">
        <f>([92]SUMMARY!$G135)</f>
        <v>0</v>
      </c>
    </row>
    <row r="130" spans="1:105" ht="15.75" thickBot="1">
      <c r="A130" s="4">
        <v>1139995</v>
      </c>
      <c r="B130" s="4" t="s">
        <v>111</v>
      </c>
      <c r="C130" s="15">
        <v>2600000</v>
      </c>
      <c r="D130" s="15">
        <v>2000000</v>
      </c>
      <c r="E130" s="274">
        <f>SUM(E128:E129)</f>
        <v>2000000</v>
      </c>
      <c r="F130" s="15">
        <f>SUM(F128:F129)</f>
        <v>0</v>
      </c>
      <c r="G130" s="15">
        <f t="shared" ref="G130:H130" si="162">SUM(G128:G129)</f>
        <v>2106000</v>
      </c>
      <c r="H130" s="15">
        <f t="shared" si="162"/>
        <v>2221830</v>
      </c>
      <c r="I130" s="22">
        <f t="shared" ref="I130:Q130" si="163">SUM(I128:I129)</f>
        <v>0</v>
      </c>
      <c r="J130" s="22">
        <f t="shared" si="163"/>
        <v>0</v>
      </c>
      <c r="K130" s="22">
        <f t="shared" si="163"/>
        <v>2000000</v>
      </c>
      <c r="L130" s="22">
        <f t="shared" si="163"/>
        <v>0</v>
      </c>
      <c r="M130" s="22">
        <f t="shared" si="163"/>
        <v>0</v>
      </c>
      <c r="N130" s="22">
        <f t="shared" ref="N130" si="164">SUM(N128:N129)</f>
        <v>0</v>
      </c>
      <c r="O130" s="22">
        <f t="shared" si="163"/>
        <v>0</v>
      </c>
      <c r="P130" s="22">
        <f t="shared" si="163"/>
        <v>0</v>
      </c>
      <c r="Q130" s="8">
        <f t="shared" si="163"/>
        <v>0</v>
      </c>
      <c r="R130" s="8">
        <f t="shared" ref="R130:S130" si="165">SUM(R128:R129)</f>
        <v>0</v>
      </c>
      <c r="S130" s="8">
        <f t="shared" si="165"/>
        <v>0</v>
      </c>
      <c r="T130" s="8">
        <f t="shared" ref="T130:AB130" si="166">SUM(T128:T129)</f>
        <v>0</v>
      </c>
      <c r="U130" s="8">
        <f t="shared" si="166"/>
        <v>0</v>
      </c>
      <c r="V130" s="8">
        <f t="shared" si="166"/>
        <v>0</v>
      </c>
      <c r="W130" s="8">
        <f t="shared" si="166"/>
        <v>0</v>
      </c>
      <c r="X130" s="8">
        <f t="shared" si="166"/>
        <v>0</v>
      </c>
      <c r="Y130" s="8">
        <f t="shared" si="166"/>
        <v>0</v>
      </c>
      <c r="Z130" s="8">
        <f t="shared" si="166"/>
        <v>0</v>
      </c>
      <c r="AA130" s="8">
        <f t="shared" si="166"/>
        <v>0</v>
      </c>
      <c r="AB130" s="8">
        <f t="shared" si="166"/>
        <v>0</v>
      </c>
      <c r="AC130" s="8">
        <f t="shared" ref="AC130:AO130" si="167">SUM(AC128:AC129)</f>
        <v>0</v>
      </c>
      <c r="AD130" s="8">
        <f t="shared" si="167"/>
        <v>0</v>
      </c>
      <c r="AE130" s="8">
        <f t="shared" si="167"/>
        <v>0</v>
      </c>
      <c r="AF130" s="8">
        <f t="shared" si="167"/>
        <v>0</v>
      </c>
      <c r="AG130" s="8">
        <f t="shared" si="167"/>
        <v>0</v>
      </c>
      <c r="AH130" s="8">
        <f t="shared" si="167"/>
        <v>0</v>
      </c>
      <c r="AI130" s="8">
        <f t="shared" si="167"/>
        <v>0</v>
      </c>
      <c r="AJ130" s="8">
        <f t="shared" si="167"/>
        <v>0</v>
      </c>
      <c r="AK130" s="8">
        <f t="shared" ref="AK130" si="168">SUM(AK128:AK129)</f>
        <v>0</v>
      </c>
      <c r="AL130" s="8">
        <f t="shared" si="167"/>
        <v>2000000</v>
      </c>
      <c r="AM130" s="8">
        <f t="shared" si="167"/>
        <v>0</v>
      </c>
      <c r="AN130" s="8">
        <f t="shared" si="167"/>
        <v>0</v>
      </c>
      <c r="AO130" s="8">
        <f t="shared" si="167"/>
        <v>0</v>
      </c>
      <c r="AP130" s="8">
        <f t="shared" ref="AP130:DA130" si="169">SUM(AP128:AP129)</f>
        <v>0</v>
      </c>
      <c r="AQ130" s="8">
        <f t="shared" si="169"/>
        <v>0</v>
      </c>
      <c r="AR130" s="8">
        <f t="shared" si="169"/>
        <v>0</v>
      </c>
      <c r="AS130" s="8">
        <f t="shared" si="169"/>
        <v>0</v>
      </c>
      <c r="AT130" s="8">
        <f t="shared" si="169"/>
        <v>0</v>
      </c>
      <c r="AU130" s="8">
        <f t="shared" si="169"/>
        <v>0</v>
      </c>
      <c r="AV130" s="8">
        <f t="shared" si="169"/>
        <v>0</v>
      </c>
      <c r="AW130" s="8">
        <f t="shared" si="169"/>
        <v>0</v>
      </c>
      <c r="AX130" s="8">
        <f t="shared" si="169"/>
        <v>0</v>
      </c>
      <c r="AY130" s="8">
        <f t="shared" si="169"/>
        <v>0</v>
      </c>
      <c r="AZ130" s="8">
        <f t="shared" si="169"/>
        <v>0</v>
      </c>
      <c r="BA130" s="8">
        <f t="shared" si="169"/>
        <v>0</v>
      </c>
      <c r="BB130" s="8">
        <f t="shared" si="169"/>
        <v>0</v>
      </c>
      <c r="BC130" s="8">
        <f t="shared" si="169"/>
        <v>0</v>
      </c>
      <c r="BD130" s="8">
        <f t="shared" si="169"/>
        <v>0</v>
      </c>
      <c r="BE130" s="8">
        <f t="shared" si="169"/>
        <v>0</v>
      </c>
      <c r="BF130" s="8">
        <f t="shared" si="169"/>
        <v>0</v>
      </c>
      <c r="BG130" s="8">
        <f t="shared" si="169"/>
        <v>0</v>
      </c>
      <c r="BH130" s="8">
        <f t="shared" si="169"/>
        <v>0</v>
      </c>
      <c r="BI130" s="8">
        <f t="shared" si="169"/>
        <v>0</v>
      </c>
      <c r="BJ130" s="8">
        <f t="shared" si="169"/>
        <v>0</v>
      </c>
      <c r="BK130" s="8">
        <f t="shared" si="169"/>
        <v>0</v>
      </c>
      <c r="BL130" s="8">
        <f t="shared" si="169"/>
        <v>0</v>
      </c>
      <c r="BM130" s="8">
        <f t="shared" si="169"/>
        <v>0</v>
      </c>
      <c r="BN130" s="8">
        <f t="shared" si="169"/>
        <v>0</v>
      </c>
      <c r="BO130" s="8">
        <f t="shared" si="169"/>
        <v>0</v>
      </c>
      <c r="BP130" s="8">
        <f t="shared" si="169"/>
        <v>0</v>
      </c>
      <c r="BQ130" s="8">
        <f t="shared" si="169"/>
        <v>0</v>
      </c>
      <c r="BR130" s="8">
        <f t="shared" si="169"/>
        <v>0</v>
      </c>
      <c r="BS130" s="8">
        <f t="shared" si="169"/>
        <v>0</v>
      </c>
      <c r="BT130" s="8">
        <f t="shared" si="169"/>
        <v>0</v>
      </c>
      <c r="BU130" s="8">
        <f t="shared" si="169"/>
        <v>0</v>
      </c>
      <c r="BV130" s="8">
        <f t="shared" ref="BV130" si="170">SUM(BV128:BV129)</f>
        <v>0</v>
      </c>
      <c r="BW130" s="8">
        <f t="shared" si="169"/>
        <v>0</v>
      </c>
      <c r="BX130" s="8">
        <f t="shared" si="169"/>
        <v>0</v>
      </c>
      <c r="BY130" s="8">
        <f t="shared" si="169"/>
        <v>0</v>
      </c>
      <c r="BZ130" s="8">
        <f t="shared" si="169"/>
        <v>0</v>
      </c>
      <c r="CA130" s="8">
        <f t="shared" si="169"/>
        <v>0</v>
      </c>
      <c r="CB130" s="8">
        <f t="shared" si="169"/>
        <v>0</v>
      </c>
      <c r="CC130" s="8">
        <f t="shared" si="169"/>
        <v>0</v>
      </c>
      <c r="CD130" s="8">
        <f t="shared" si="169"/>
        <v>0</v>
      </c>
      <c r="CE130" s="8">
        <f t="shared" si="169"/>
        <v>0</v>
      </c>
      <c r="CF130" s="8">
        <f t="shared" si="169"/>
        <v>0</v>
      </c>
      <c r="CG130" s="8">
        <f t="shared" si="169"/>
        <v>0</v>
      </c>
      <c r="CH130" s="8">
        <f t="shared" si="169"/>
        <v>0</v>
      </c>
      <c r="CI130" s="8">
        <f t="shared" si="169"/>
        <v>0</v>
      </c>
      <c r="CJ130" s="8">
        <f t="shared" si="169"/>
        <v>0</v>
      </c>
      <c r="CK130" s="8">
        <f t="shared" si="169"/>
        <v>0</v>
      </c>
      <c r="CL130" s="8">
        <f t="shared" si="169"/>
        <v>0</v>
      </c>
      <c r="CM130" s="8">
        <f t="shared" si="169"/>
        <v>0</v>
      </c>
      <c r="CN130" s="8">
        <f t="shared" si="169"/>
        <v>0</v>
      </c>
      <c r="CO130" s="8">
        <f t="shared" si="169"/>
        <v>0</v>
      </c>
      <c r="CP130" s="8">
        <f t="shared" si="169"/>
        <v>0</v>
      </c>
      <c r="CQ130" s="8">
        <f t="shared" si="169"/>
        <v>0</v>
      </c>
      <c r="CR130" s="8">
        <f t="shared" si="169"/>
        <v>0</v>
      </c>
      <c r="CS130" s="8">
        <f t="shared" si="169"/>
        <v>0</v>
      </c>
      <c r="CT130" s="8">
        <f t="shared" si="169"/>
        <v>0</v>
      </c>
      <c r="CU130" s="8">
        <f t="shared" si="169"/>
        <v>0</v>
      </c>
      <c r="CV130" s="8">
        <f t="shared" si="169"/>
        <v>0</v>
      </c>
      <c r="CW130" s="8">
        <f t="shared" si="169"/>
        <v>0</v>
      </c>
      <c r="CX130" s="8">
        <f t="shared" si="169"/>
        <v>0</v>
      </c>
      <c r="CY130" s="8">
        <f t="shared" si="169"/>
        <v>0</v>
      </c>
      <c r="CZ130" s="8">
        <f t="shared" si="169"/>
        <v>0</v>
      </c>
      <c r="DA130" s="8">
        <f t="shared" si="169"/>
        <v>0</v>
      </c>
    </row>
    <row r="131" spans="1:105" ht="15.75" thickTop="1">
      <c r="A131" s="1"/>
      <c r="B131" s="1"/>
      <c r="I131" s="20"/>
      <c r="J131" s="20"/>
      <c r="K131" s="20"/>
      <c r="L131" s="20"/>
      <c r="M131" s="20"/>
      <c r="N131" s="20"/>
      <c r="O131" s="20"/>
      <c r="P131" s="20"/>
    </row>
    <row r="132" spans="1:105" ht="15.75" thickBot="1">
      <c r="A132" s="5">
        <v>1199998</v>
      </c>
      <c r="B132" s="5" t="s">
        <v>112</v>
      </c>
      <c r="C132" s="16">
        <v>361266678</v>
      </c>
      <c r="D132" s="16">
        <v>353993235.8125</v>
      </c>
      <c r="E132" s="275">
        <f>SUM(E130+E125+E121+E114+E42)</f>
        <v>370963430</v>
      </c>
      <c r="F132" s="16">
        <f>SUM(F130+F125+F121+F114+F42)</f>
        <v>16970194.187499993</v>
      </c>
      <c r="G132" s="16">
        <f t="shared" ref="G132:H132" si="171">SUM(G130+G125+G121+G114+G42)</f>
        <v>390624491.78999996</v>
      </c>
      <c r="H132" s="16">
        <f t="shared" si="171"/>
        <v>412108838.83844995</v>
      </c>
      <c r="I132" s="23">
        <f t="shared" ref="I132:Q132" si="172">SUM(I130+I125+I121+I114+I42)</f>
        <v>28171757</v>
      </c>
      <c r="J132" s="23">
        <f t="shared" si="172"/>
        <v>9514954</v>
      </c>
      <c r="K132" s="23">
        <f t="shared" si="172"/>
        <v>36698499</v>
      </c>
      <c r="L132" s="23">
        <f t="shared" si="172"/>
        <v>107919832</v>
      </c>
      <c r="M132" s="23">
        <f t="shared" si="172"/>
        <v>70573737</v>
      </c>
      <c r="N132" s="23">
        <f t="shared" ref="N132" si="173">SUM(N130+N125+N121+N114+N42)</f>
        <v>21169203</v>
      </c>
      <c r="O132" s="23">
        <f t="shared" si="172"/>
        <v>22149082</v>
      </c>
      <c r="P132" s="23">
        <f t="shared" si="172"/>
        <v>74766366</v>
      </c>
      <c r="Q132" s="10">
        <f t="shared" si="172"/>
        <v>11759775</v>
      </c>
      <c r="R132" s="10">
        <f t="shared" ref="R132:S132" si="174">SUM(R130+R125+R121+R114+R42)</f>
        <v>4579831</v>
      </c>
      <c r="S132" s="10">
        <f t="shared" si="174"/>
        <v>799494</v>
      </c>
      <c r="T132" s="10">
        <f t="shared" ref="T132:AB132" si="175">SUM(T130+T125+T121+T114+T42)</f>
        <v>617351</v>
      </c>
      <c r="U132" s="10">
        <f t="shared" si="175"/>
        <v>616816</v>
      </c>
      <c r="V132" s="10">
        <f t="shared" si="175"/>
        <v>435494</v>
      </c>
      <c r="W132" s="10">
        <f t="shared" si="175"/>
        <v>617894</v>
      </c>
      <c r="X132" s="10">
        <f t="shared" si="175"/>
        <v>620896</v>
      </c>
      <c r="Y132" s="10">
        <f t="shared" si="175"/>
        <v>616485</v>
      </c>
      <c r="Z132" s="10">
        <f t="shared" si="175"/>
        <v>621287</v>
      </c>
      <c r="AA132" s="10">
        <f t="shared" si="175"/>
        <v>451381</v>
      </c>
      <c r="AB132" s="10">
        <f t="shared" si="175"/>
        <v>2923951</v>
      </c>
      <c r="AC132" s="10">
        <f t="shared" ref="AC132:AO132" si="176">SUM(AC130+AC125+AC121+AC114+AC42)</f>
        <v>2986580</v>
      </c>
      <c r="AD132" s="10">
        <f t="shared" si="176"/>
        <v>524522</v>
      </c>
      <c r="AE132" s="10">
        <f t="shared" si="176"/>
        <v>2998826</v>
      </c>
      <c r="AF132" s="10">
        <f t="shared" si="176"/>
        <v>1078613</v>
      </c>
      <c r="AG132" s="10">
        <f t="shared" si="176"/>
        <v>834600</v>
      </c>
      <c r="AH132" s="10">
        <f t="shared" si="176"/>
        <v>3112341</v>
      </c>
      <c r="AI132" s="10">
        <f t="shared" si="176"/>
        <v>569166</v>
      </c>
      <c r="AJ132" s="10">
        <f t="shared" si="176"/>
        <v>921408</v>
      </c>
      <c r="AK132" s="10">
        <f t="shared" ref="AK132" si="177">SUM(AK130+AK125+AK121+AK114+AK42)</f>
        <v>3370206</v>
      </c>
      <c r="AL132" s="10">
        <f t="shared" si="176"/>
        <v>29823977</v>
      </c>
      <c r="AM132" s="10">
        <f t="shared" si="176"/>
        <v>3504316</v>
      </c>
      <c r="AN132" s="10">
        <f t="shared" si="176"/>
        <v>2895444</v>
      </c>
      <c r="AO132" s="10">
        <f t="shared" si="176"/>
        <v>7896913</v>
      </c>
      <c r="AP132" s="10">
        <f t="shared" ref="AP132:DA132" si="178">SUM(AP130+AP125+AP121+AP114+AP42)</f>
        <v>1369490</v>
      </c>
      <c r="AQ132" s="10">
        <f t="shared" si="178"/>
        <v>1063723</v>
      </c>
      <c r="AR132" s="10">
        <f t="shared" si="178"/>
        <v>2381967</v>
      </c>
      <c r="AS132" s="10">
        <f t="shared" si="178"/>
        <v>8654638</v>
      </c>
      <c r="AT132" s="10">
        <f t="shared" si="178"/>
        <v>20607234</v>
      </c>
      <c r="AU132" s="10">
        <f t="shared" si="178"/>
        <v>1075000</v>
      </c>
      <c r="AV132" s="10">
        <f t="shared" si="178"/>
        <v>10635911</v>
      </c>
      <c r="AW132" s="10">
        <f t="shared" si="178"/>
        <v>4120906</v>
      </c>
      <c r="AX132" s="10">
        <f t="shared" si="178"/>
        <v>15294858</v>
      </c>
      <c r="AY132" s="10">
        <f t="shared" si="178"/>
        <v>2120199</v>
      </c>
      <c r="AZ132" s="10">
        <f t="shared" si="178"/>
        <v>4087585</v>
      </c>
      <c r="BA132" s="10">
        <f t="shared" si="178"/>
        <v>732220</v>
      </c>
      <c r="BB132" s="10">
        <f t="shared" si="178"/>
        <v>0</v>
      </c>
      <c r="BC132" s="10">
        <f t="shared" si="178"/>
        <v>150000</v>
      </c>
      <c r="BD132" s="10">
        <f t="shared" si="178"/>
        <v>509601</v>
      </c>
      <c r="BE132" s="10">
        <f t="shared" si="178"/>
        <v>400000</v>
      </c>
      <c r="BF132" s="10">
        <f t="shared" si="178"/>
        <v>400000</v>
      </c>
      <c r="BG132" s="10">
        <f t="shared" si="178"/>
        <v>1481607</v>
      </c>
      <c r="BH132" s="10">
        <f t="shared" si="178"/>
        <v>35124</v>
      </c>
      <c r="BI132" s="10">
        <f t="shared" si="178"/>
        <v>5381659</v>
      </c>
      <c r="BJ132" s="10">
        <f t="shared" si="178"/>
        <v>0</v>
      </c>
      <c r="BK132" s="10">
        <f t="shared" si="178"/>
        <v>15308995</v>
      </c>
      <c r="BL132" s="10">
        <f t="shared" si="178"/>
        <v>1316758</v>
      </c>
      <c r="BM132" s="10">
        <f t="shared" si="178"/>
        <v>651596</v>
      </c>
      <c r="BN132" s="10">
        <f t="shared" si="178"/>
        <v>3325</v>
      </c>
      <c r="BO132" s="10">
        <f t="shared" si="178"/>
        <v>2384532</v>
      </c>
      <c r="BP132" s="10">
        <f t="shared" si="178"/>
        <v>11000</v>
      </c>
      <c r="BQ132" s="10">
        <f t="shared" si="178"/>
        <v>1617908</v>
      </c>
      <c r="BR132" s="10">
        <f t="shared" si="178"/>
        <v>1357607</v>
      </c>
      <c r="BS132" s="10">
        <f t="shared" si="178"/>
        <v>589850</v>
      </c>
      <c r="BT132" s="10">
        <f t="shared" si="178"/>
        <v>1765251</v>
      </c>
      <c r="BU132" s="10">
        <f t="shared" si="178"/>
        <v>15583179</v>
      </c>
      <c r="BV132" s="10">
        <f t="shared" ref="BV132" si="179">SUM(BV130+BV125+BV121+BV114+BV42)</f>
        <v>1892648</v>
      </c>
      <c r="BW132" s="10">
        <f t="shared" si="178"/>
        <v>10823253</v>
      </c>
      <c r="BX132" s="10">
        <f t="shared" si="178"/>
        <v>10866812</v>
      </c>
      <c r="BY132" s="10">
        <f t="shared" si="178"/>
        <v>10805267</v>
      </c>
      <c r="BZ132" s="10">
        <f t="shared" si="178"/>
        <v>6747325</v>
      </c>
      <c r="CA132" s="10">
        <f t="shared" si="178"/>
        <v>5474184</v>
      </c>
      <c r="CB132" s="10">
        <f t="shared" si="178"/>
        <v>1821307</v>
      </c>
      <c r="CC132" s="10">
        <f t="shared" si="178"/>
        <v>10180595</v>
      </c>
      <c r="CD132" s="10">
        <f t="shared" si="178"/>
        <v>1106052</v>
      </c>
      <c r="CE132" s="10">
        <f t="shared" si="178"/>
        <v>128718</v>
      </c>
      <c r="CF132" s="10">
        <f t="shared" si="178"/>
        <v>1989192</v>
      </c>
      <c r="CG132" s="10">
        <f t="shared" si="178"/>
        <v>5862499</v>
      </c>
      <c r="CH132" s="10">
        <f t="shared" si="178"/>
        <v>80840</v>
      </c>
      <c r="CI132" s="10">
        <f t="shared" si="178"/>
        <v>1969095</v>
      </c>
      <c r="CJ132" s="10">
        <f t="shared" si="178"/>
        <v>1806797</v>
      </c>
      <c r="CK132" s="10">
        <f t="shared" si="178"/>
        <v>574955</v>
      </c>
      <c r="CL132" s="10">
        <f t="shared" si="178"/>
        <v>2994332</v>
      </c>
      <c r="CM132" s="10">
        <f t="shared" si="178"/>
        <v>3534465</v>
      </c>
      <c r="CN132" s="10">
        <f t="shared" si="178"/>
        <v>974705</v>
      </c>
      <c r="CO132" s="10">
        <f t="shared" si="178"/>
        <v>4645106</v>
      </c>
      <c r="CP132" s="10">
        <f t="shared" si="178"/>
        <v>1875173</v>
      </c>
      <c r="CQ132" s="10">
        <f t="shared" si="178"/>
        <v>2577133</v>
      </c>
      <c r="CR132" s="10">
        <f t="shared" si="178"/>
        <v>1197321</v>
      </c>
      <c r="CS132" s="10">
        <f t="shared" si="178"/>
        <v>127000</v>
      </c>
      <c r="CT132" s="10">
        <f t="shared" si="178"/>
        <v>5674013</v>
      </c>
      <c r="CU132" s="10">
        <f t="shared" si="178"/>
        <v>1350465</v>
      </c>
      <c r="CV132" s="10">
        <f t="shared" si="178"/>
        <v>2553228</v>
      </c>
      <c r="CW132" s="10">
        <f t="shared" si="178"/>
        <v>3499730</v>
      </c>
      <c r="CX132" s="10">
        <f t="shared" si="178"/>
        <v>52566948</v>
      </c>
      <c r="CY132" s="10">
        <f t="shared" si="178"/>
        <v>1091106</v>
      </c>
      <c r="CZ132" s="10">
        <f t="shared" si="178"/>
        <v>1438619</v>
      </c>
      <c r="DA132" s="10">
        <f t="shared" si="178"/>
        <v>6465257</v>
      </c>
    </row>
    <row r="133" spans="1:105">
      <c r="A133" s="1"/>
      <c r="B133" s="1"/>
      <c r="C133" s="12"/>
      <c r="D133" s="12"/>
      <c r="I133" s="20"/>
      <c r="J133" s="20"/>
      <c r="K133" s="20"/>
      <c r="L133" s="20"/>
      <c r="M133" s="20"/>
      <c r="N133" s="20"/>
      <c r="O133" s="20"/>
      <c r="P133" s="20"/>
    </row>
    <row r="134" spans="1:105">
      <c r="A134" s="1">
        <v>2200000</v>
      </c>
      <c r="B134" s="1" t="s">
        <v>113</v>
      </c>
      <c r="C134" s="12"/>
      <c r="D134" s="12"/>
      <c r="I134" s="20"/>
      <c r="J134" s="20"/>
      <c r="K134" s="20"/>
      <c r="L134" s="20"/>
      <c r="M134" s="20"/>
      <c r="N134" s="20"/>
      <c r="O134" s="20"/>
      <c r="P134" s="20"/>
    </row>
    <row r="135" spans="1:105">
      <c r="A135" s="1"/>
      <c r="B135" s="1"/>
      <c r="C135" s="12"/>
      <c r="D135" s="12"/>
      <c r="I135" s="20"/>
      <c r="J135" s="20"/>
      <c r="K135" s="20"/>
      <c r="L135" s="20"/>
      <c r="M135" s="20"/>
      <c r="N135" s="20"/>
      <c r="O135" s="20"/>
      <c r="P135" s="20"/>
    </row>
    <row r="136" spans="1:105">
      <c r="A136" s="1">
        <v>2230000</v>
      </c>
      <c r="B136" s="1" t="s">
        <v>114</v>
      </c>
      <c r="C136" s="12"/>
      <c r="D136" s="12"/>
      <c r="I136" s="20"/>
      <c r="J136" s="20"/>
      <c r="K136" s="20"/>
      <c r="L136" s="20"/>
      <c r="M136" s="20"/>
      <c r="N136" s="20"/>
      <c r="O136" s="20"/>
      <c r="P136" s="20"/>
    </row>
    <row r="137" spans="1:105">
      <c r="A137" s="131">
        <v>2231202</v>
      </c>
      <c r="B137" s="131" t="s">
        <v>115</v>
      </c>
      <c r="C137" s="132">
        <v>-9150000</v>
      </c>
      <c r="D137" s="132">
        <v>-7623240</v>
      </c>
      <c r="E137" s="132">
        <f>SUM(Q137:DA137)</f>
        <v>-7623240</v>
      </c>
      <c r="F137" s="21">
        <f>SUM(E137-D137)</f>
        <v>0</v>
      </c>
      <c r="G137" s="21">
        <f t="shared" ref="G137:G138" si="180">SUM(E137*5.3%)+E137</f>
        <v>-8027271.7199999997</v>
      </c>
      <c r="H137" s="21">
        <f t="shared" ref="H137:H138" si="181">SUM(G137*5.5%)+G137</f>
        <v>-8468771.6645999998</v>
      </c>
      <c r="I137" s="21">
        <f t="shared" ref="I137:I138" si="182">SUM(Q137:AD137)</f>
        <v>0</v>
      </c>
      <c r="J137" s="21">
        <f t="shared" ref="J137:J138" si="183">SUM(AE137:AJ137)</f>
        <v>0</v>
      </c>
      <c r="K137" s="21">
        <f t="shared" ref="K137:K138" si="184">SUM(AK137:AM137)</f>
        <v>0</v>
      </c>
      <c r="L137" s="21">
        <f t="shared" ref="L137:L138" si="185">SUM(AN137:BL137)</f>
        <v>-7623240</v>
      </c>
      <c r="M137" s="21">
        <f t="shared" ref="M137:M138" si="186">SUM(BM137:CA137)</f>
        <v>0</v>
      </c>
      <c r="N137" s="21">
        <f>SUM(CB137:CH137)</f>
        <v>0</v>
      </c>
      <c r="O137" s="21">
        <f t="shared" ref="O137:O138" si="187">SUM(CI137:CR137)</f>
        <v>0</v>
      </c>
      <c r="P137" s="21">
        <f>SUM(CS137:DA137)</f>
        <v>0</v>
      </c>
      <c r="Q137" s="17">
        <f>([4]SUMMARY!$G143)</f>
        <v>0</v>
      </c>
      <c r="R137" s="17">
        <f>([5]SUMMARY!$G143)</f>
        <v>0</v>
      </c>
      <c r="S137" s="17">
        <f>([6]SUMMARY!$G143)</f>
        <v>0</v>
      </c>
      <c r="T137" s="17">
        <f>([7]SUMMARY!$G143)</f>
        <v>0</v>
      </c>
      <c r="U137" s="17">
        <f>([8]SUMMARY!$G143)</f>
        <v>0</v>
      </c>
      <c r="V137" s="17">
        <f>([9]SUMMARY!$G143)</f>
        <v>0</v>
      </c>
      <c r="W137" s="17">
        <f>([10]SUMMARY!$G143)</f>
        <v>0</v>
      </c>
      <c r="X137" s="17">
        <f>([11]SUMMARY!$G143)</f>
        <v>0</v>
      </c>
      <c r="Y137" s="17">
        <f>([12]SUMMARY!$G143)</f>
        <v>0</v>
      </c>
      <c r="Z137" s="17">
        <f>([13]SUMMARY!$G143)</f>
        <v>0</v>
      </c>
      <c r="AA137" s="17">
        <f>([14]SUMMARY!$G143)</f>
        <v>0</v>
      </c>
      <c r="AB137" s="17">
        <f>([15]SUMMARY!$G143)</f>
        <v>0</v>
      </c>
      <c r="AC137" s="17">
        <f>([16]SUMMARY!$G143)</f>
        <v>0</v>
      </c>
      <c r="AD137" s="17">
        <f>([17]SUMMARY!$G143)</f>
        <v>0</v>
      </c>
      <c r="AE137" s="17">
        <f>([18]SUMMARY!$G143)</f>
        <v>0</v>
      </c>
      <c r="AF137" s="17">
        <f>([19]SUMMARY!$G143)</f>
        <v>0</v>
      </c>
      <c r="AG137" s="17">
        <f>([20]SUMMARY!$G143)</f>
        <v>0</v>
      </c>
      <c r="AH137" s="17">
        <f>([21]SUMMARY!$G143)</f>
        <v>0</v>
      </c>
      <c r="AI137" s="17">
        <f>([22]SUMMARY!$G143)</f>
        <v>0</v>
      </c>
      <c r="AJ137" s="17">
        <f>([23]SUMMARY!$G143)</f>
        <v>0</v>
      </c>
      <c r="AK137" s="17">
        <f>([24]SUMMARY!$G143)</f>
        <v>0</v>
      </c>
      <c r="AL137" s="17">
        <f>([25]SUMMARY!$G143)</f>
        <v>0</v>
      </c>
      <c r="AM137" s="17">
        <f>([26]SUMMARY!$G143)</f>
        <v>0</v>
      </c>
      <c r="AN137" s="17">
        <f>([27]SUMMARY!$G143)</f>
        <v>0</v>
      </c>
      <c r="AO137" s="17">
        <f>([28]SUMMARY!$G143)</f>
        <v>0</v>
      </c>
      <c r="AP137" s="17">
        <f>([29]SUMMARY!$F108)</f>
        <v>0</v>
      </c>
      <c r="AQ137" s="17">
        <f>([30]SUMMARY!$G143)</f>
        <v>0</v>
      </c>
      <c r="AR137" s="17">
        <f>([31]SUMMARY!$G143)</f>
        <v>0</v>
      </c>
      <c r="AS137" s="17">
        <f>([32]SUMMARY!$G143)</f>
        <v>0</v>
      </c>
      <c r="AT137" s="17">
        <f>([33]SUMMARY!$G143)</f>
        <v>0</v>
      </c>
      <c r="AU137" s="17">
        <f>([34]SUMMARY!$G143)</f>
        <v>0</v>
      </c>
      <c r="AV137" s="17">
        <f>([35]SUMMARY!$G143)</f>
        <v>0</v>
      </c>
      <c r="AW137" s="17">
        <f>([36]SUMMARY!$G143)</f>
        <v>0</v>
      </c>
      <c r="AX137" s="17">
        <f>([37]SUMMARY!$G143)</f>
        <v>0</v>
      </c>
      <c r="AY137" s="17">
        <f>([38]SUMMARY!$G143)</f>
        <v>0</v>
      </c>
      <c r="AZ137" s="17">
        <f>([39]SUMMARY!$G143)</f>
        <v>-7623240</v>
      </c>
      <c r="BA137" s="17">
        <f>([40]SUMMARY!$G143)</f>
        <v>0</v>
      </c>
      <c r="BB137" s="17">
        <f>([41]SUMMARY!$F108)</f>
        <v>0</v>
      </c>
      <c r="BC137" s="17">
        <f>([42]SUMMARY!$G143)</f>
        <v>0</v>
      </c>
      <c r="BD137" s="17">
        <f>([43]SUMMARY!$G143)</f>
        <v>0</v>
      </c>
      <c r="BE137" s="17">
        <f>([44]SUMMARY!$G143)</f>
        <v>0</v>
      </c>
      <c r="BF137" s="17">
        <f>([45]SUMMARY!$G143)</f>
        <v>0</v>
      </c>
      <c r="BG137" s="17">
        <f>([46]SUMMARY!$G143)</f>
        <v>0</v>
      </c>
      <c r="BH137" s="17">
        <f>([47]SUMMARY!$F108)</f>
        <v>0</v>
      </c>
      <c r="BI137" s="17">
        <f>([48]SUMMARY!$F108)</f>
        <v>0</v>
      </c>
      <c r="BJ137" s="17">
        <f>([49]SUMMARY!$F108)</f>
        <v>0</v>
      </c>
      <c r="BK137" s="17">
        <f>([50]SUMMARY!$G143)</f>
        <v>0</v>
      </c>
      <c r="BL137" s="17">
        <f>([51]SUMMARY!$F108)</f>
        <v>0</v>
      </c>
      <c r="BM137" s="17">
        <f>([52]SUMMARY!$G143)</f>
        <v>0</v>
      </c>
      <c r="BN137" s="17">
        <f>([53]SUMMARY!$G143)</f>
        <v>0</v>
      </c>
      <c r="BO137" s="17">
        <f>([54]SUMMARY!$G143)</f>
        <v>0</v>
      </c>
      <c r="BP137" s="17">
        <f>([55]SUMMARY!$G143)</f>
        <v>0</v>
      </c>
      <c r="BQ137" s="17">
        <f>([56]SUMMARY!$G143)</f>
        <v>0</v>
      </c>
      <c r="BR137" s="17">
        <f>([57]SUMMARY!$G143)</f>
        <v>0</v>
      </c>
      <c r="BS137" s="17">
        <f>([58]SUMMARY!$F108)</f>
        <v>0</v>
      </c>
      <c r="BT137" s="17">
        <f>([59]SUMMARY!$F108)</f>
        <v>0</v>
      </c>
      <c r="BU137" s="17">
        <f>([60]SUMMARY!$G143)</f>
        <v>0</v>
      </c>
      <c r="BV137" s="17">
        <f>([61]SUMMARY!$F108)</f>
        <v>0</v>
      </c>
      <c r="BW137" s="17">
        <f>([62]SUMMARY!$G143)</f>
        <v>0</v>
      </c>
      <c r="BX137" s="17">
        <f>([63]SUMMARY!$G143)</f>
        <v>0</v>
      </c>
      <c r="BY137" s="17">
        <f>([64]SUMMARY!$G143)</f>
        <v>0</v>
      </c>
      <c r="BZ137" s="17">
        <f>([65]SUMMARY!$G143)</f>
        <v>0</v>
      </c>
      <c r="CA137" s="17">
        <f>([66]SUMMARY!$G143)</f>
        <v>0</v>
      </c>
      <c r="CB137" s="17">
        <f>([67]SUMMARY!$G143)</f>
        <v>0</v>
      </c>
      <c r="CC137" s="17">
        <f>([68]SUMMARY!$G143)</f>
        <v>0</v>
      </c>
      <c r="CD137" s="17">
        <f>([69]SUMMARY!$G143)</f>
        <v>0</v>
      </c>
      <c r="CE137" s="17">
        <f>([70]SUMMARY!$G143)</f>
        <v>0</v>
      </c>
      <c r="CF137" s="17">
        <f>([71]SUMMARY!$G143)</f>
        <v>0</v>
      </c>
      <c r="CG137" s="17">
        <f>([72]SUMMARY!$G143)</f>
        <v>0</v>
      </c>
      <c r="CH137" s="17">
        <f>([73]SUMMARY!$G143)</f>
        <v>0</v>
      </c>
      <c r="CI137" s="17">
        <f>([74]SUMMARY!$G143)</f>
        <v>0</v>
      </c>
      <c r="CJ137" s="17">
        <f>([75]SUMMARY!$G143)</f>
        <v>0</v>
      </c>
      <c r="CK137" s="17">
        <f>([76]SUMMARY!$G143)</f>
        <v>0</v>
      </c>
      <c r="CL137" s="17">
        <f>([77]SUMMARY!$G143)</f>
        <v>0</v>
      </c>
      <c r="CM137" s="17">
        <f>([78]SUMMARY!$G143)</f>
        <v>0</v>
      </c>
      <c r="CN137" s="17">
        <f>([79]SUMMARY!$G143)</f>
        <v>0</v>
      </c>
      <c r="CO137" s="17">
        <f>([80]SUMMARY!$G143)</f>
        <v>0</v>
      </c>
      <c r="CP137" s="17">
        <f>([81]SUMMARY!$G143)</f>
        <v>0</v>
      </c>
      <c r="CQ137" s="17">
        <f>([82]SUMMARY!$G143)</f>
        <v>0</v>
      </c>
      <c r="CR137" s="17">
        <f>([83]SUMMARY!$G143)</f>
        <v>0</v>
      </c>
      <c r="CS137" s="17">
        <f>([84]SUMMARY!$G143)</f>
        <v>0</v>
      </c>
      <c r="CT137" s="17">
        <f>([85]SUMMARY!$F108)</f>
        <v>0</v>
      </c>
      <c r="CU137" s="17">
        <f>([86]SUMMARY!$G143)</f>
        <v>0</v>
      </c>
      <c r="CV137" s="17">
        <f>([87]SUMMARY!$G143)</f>
        <v>0</v>
      </c>
      <c r="CW137" s="17">
        <f>([88]SUMMARY!$G143)</f>
        <v>0</v>
      </c>
      <c r="CX137" s="17">
        <f>([89]SUMMARY!$G143)</f>
        <v>0</v>
      </c>
      <c r="CY137" s="17">
        <f>([90]SUMMARY!$G143)</f>
        <v>0</v>
      </c>
      <c r="CZ137" s="17">
        <f>([91]SUMMARY!$G143)</f>
        <v>0</v>
      </c>
      <c r="DA137" s="17">
        <f>([92]SUMMARY!$G143)</f>
        <v>0</v>
      </c>
    </row>
    <row r="138" spans="1:105">
      <c r="A138" s="131">
        <v>2231900</v>
      </c>
      <c r="B138" s="131" t="s">
        <v>116</v>
      </c>
      <c r="C138" s="132">
        <v>-18212</v>
      </c>
      <c r="D138" s="132">
        <v>0</v>
      </c>
      <c r="E138" s="132">
        <f>SUM(Q138:DA138)</f>
        <v>-2052</v>
      </c>
      <c r="F138" s="21">
        <f>SUM(E138-D138)</f>
        <v>-2052</v>
      </c>
      <c r="G138" s="21">
        <f t="shared" si="180"/>
        <v>-2160.7559999999999</v>
      </c>
      <c r="H138" s="21">
        <f t="shared" si="181"/>
        <v>-2279.5975799999997</v>
      </c>
      <c r="I138" s="21">
        <f t="shared" si="182"/>
        <v>0</v>
      </c>
      <c r="J138" s="21">
        <f t="shared" si="183"/>
        <v>0</v>
      </c>
      <c r="K138" s="21">
        <f t="shared" si="184"/>
        <v>0</v>
      </c>
      <c r="L138" s="21">
        <f t="shared" si="185"/>
        <v>0</v>
      </c>
      <c r="M138" s="21">
        <f t="shared" si="186"/>
        <v>0</v>
      </c>
      <c r="N138" s="21">
        <f>SUM(CB138:CH138)</f>
        <v>-2052</v>
      </c>
      <c r="O138" s="21">
        <f t="shared" si="187"/>
        <v>0</v>
      </c>
      <c r="P138" s="21">
        <f>SUM(CS138:DA138)</f>
        <v>0</v>
      </c>
      <c r="Q138" s="17">
        <f>([4]SUMMARY!$G144)</f>
        <v>0</v>
      </c>
      <c r="R138" s="17">
        <f>([5]SUMMARY!$G144)</f>
        <v>0</v>
      </c>
      <c r="S138" s="17">
        <f>([6]SUMMARY!$G144)</f>
        <v>0</v>
      </c>
      <c r="T138" s="17">
        <f>([7]SUMMARY!$G144)</f>
        <v>0</v>
      </c>
      <c r="U138" s="17">
        <f>([8]SUMMARY!$G144)</f>
        <v>0</v>
      </c>
      <c r="V138" s="17">
        <f>([9]SUMMARY!$G144)</f>
        <v>0</v>
      </c>
      <c r="W138" s="17">
        <f>([10]SUMMARY!$G144)</f>
        <v>0</v>
      </c>
      <c r="X138" s="17">
        <f>([11]SUMMARY!$G144)</f>
        <v>0</v>
      </c>
      <c r="Y138" s="17">
        <f>([12]SUMMARY!$G144)</f>
        <v>0</v>
      </c>
      <c r="Z138" s="17">
        <f>([13]SUMMARY!$G144)</f>
        <v>0</v>
      </c>
      <c r="AA138" s="17">
        <f>([14]SUMMARY!$G144)</f>
        <v>0</v>
      </c>
      <c r="AB138" s="17">
        <f>([15]SUMMARY!$G144)</f>
        <v>0</v>
      </c>
      <c r="AC138" s="17">
        <f>([16]SUMMARY!$G144)</f>
        <v>0</v>
      </c>
      <c r="AD138" s="17">
        <f>([17]SUMMARY!$G144)</f>
        <v>0</v>
      </c>
      <c r="AE138" s="17">
        <f>([18]SUMMARY!$G144)</f>
        <v>0</v>
      </c>
      <c r="AF138" s="17">
        <f>([19]SUMMARY!$G144)</f>
        <v>0</v>
      </c>
      <c r="AG138" s="17">
        <f>([20]SUMMARY!$G144)</f>
        <v>0</v>
      </c>
      <c r="AH138" s="17">
        <f>([21]SUMMARY!$G144)</f>
        <v>0</v>
      </c>
      <c r="AI138" s="17">
        <f>([22]SUMMARY!$G144)</f>
        <v>0</v>
      </c>
      <c r="AJ138" s="17">
        <f>([23]SUMMARY!$G144)</f>
        <v>0</v>
      </c>
      <c r="AK138" s="17">
        <f>([24]SUMMARY!$G144)</f>
        <v>0</v>
      </c>
      <c r="AL138" s="17">
        <f>([25]SUMMARY!$G144)</f>
        <v>0</v>
      </c>
      <c r="AM138" s="17">
        <f>([26]SUMMARY!$G144)</f>
        <v>0</v>
      </c>
      <c r="AN138" s="17">
        <f>([27]SUMMARY!$G144)</f>
        <v>0</v>
      </c>
      <c r="AO138" s="17">
        <f>([28]SUMMARY!$G144)</f>
        <v>0</v>
      </c>
      <c r="AP138" s="17">
        <f>([29]SUMMARY!$F109)</f>
        <v>0</v>
      </c>
      <c r="AQ138" s="17">
        <f>([30]SUMMARY!$G144)</f>
        <v>0</v>
      </c>
      <c r="AR138" s="17">
        <f>([31]SUMMARY!$G144)</f>
        <v>0</v>
      </c>
      <c r="AS138" s="17">
        <f>([32]SUMMARY!$G144)</f>
        <v>0</v>
      </c>
      <c r="AT138" s="17">
        <f>([33]SUMMARY!$G144)</f>
        <v>0</v>
      </c>
      <c r="AU138" s="17">
        <f>([34]SUMMARY!$G144)</f>
        <v>0</v>
      </c>
      <c r="AV138" s="17">
        <f>([35]SUMMARY!$G144)</f>
        <v>0</v>
      </c>
      <c r="AW138" s="17">
        <f>([36]SUMMARY!$G144)</f>
        <v>0</v>
      </c>
      <c r="AX138" s="17">
        <f>([37]SUMMARY!$G144)</f>
        <v>0</v>
      </c>
      <c r="AY138" s="17">
        <f>([38]SUMMARY!$G144)</f>
        <v>0</v>
      </c>
      <c r="AZ138" s="17">
        <f>([39]SUMMARY!$G144)</f>
        <v>0</v>
      </c>
      <c r="BA138" s="17">
        <f>([40]SUMMARY!$G144)</f>
        <v>0</v>
      </c>
      <c r="BB138" s="17">
        <f>([41]SUMMARY!$F109)</f>
        <v>0</v>
      </c>
      <c r="BC138" s="17">
        <f>([42]SUMMARY!$G144)</f>
        <v>0</v>
      </c>
      <c r="BD138" s="17">
        <f>([43]SUMMARY!$G144)</f>
        <v>0</v>
      </c>
      <c r="BE138" s="17">
        <f>([44]SUMMARY!$G144)</f>
        <v>0</v>
      </c>
      <c r="BF138" s="17">
        <f>([45]SUMMARY!$G144)</f>
        <v>0</v>
      </c>
      <c r="BG138" s="17">
        <f>([46]SUMMARY!$G144)</f>
        <v>0</v>
      </c>
      <c r="BH138" s="17">
        <f>([47]SUMMARY!$F109)</f>
        <v>0</v>
      </c>
      <c r="BI138" s="17">
        <f>([48]SUMMARY!$F109)</f>
        <v>0</v>
      </c>
      <c r="BJ138" s="17">
        <f>([49]SUMMARY!$F109)</f>
        <v>0</v>
      </c>
      <c r="BK138" s="17">
        <f>([50]SUMMARY!$G144)</f>
        <v>0</v>
      </c>
      <c r="BL138" s="17">
        <f>([51]SUMMARY!$F109)</f>
        <v>0</v>
      </c>
      <c r="BM138" s="17">
        <f>([52]SUMMARY!$G144)</f>
        <v>0</v>
      </c>
      <c r="BN138" s="17">
        <f>([53]SUMMARY!$G144)</f>
        <v>0</v>
      </c>
      <c r="BO138" s="17">
        <f>([54]SUMMARY!$G144)</f>
        <v>0</v>
      </c>
      <c r="BP138" s="17">
        <f>([55]SUMMARY!$G144)</f>
        <v>0</v>
      </c>
      <c r="BQ138" s="17">
        <f>([56]SUMMARY!$G144)</f>
        <v>0</v>
      </c>
      <c r="BR138" s="17">
        <f>([57]SUMMARY!$G144)</f>
        <v>0</v>
      </c>
      <c r="BS138" s="17">
        <f>([58]SUMMARY!$F109)</f>
        <v>0</v>
      </c>
      <c r="BT138" s="17">
        <f>([59]SUMMARY!$F109)</f>
        <v>0</v>
      </c>
      <c r="BU138" s="17">
        <f>([60]SUMMARY!$G144)</f>
        <v>0</v>
      </c>
      <c r="BV138" s="17">
        <f>([61]SUMMARY!$F109)</f>
        <v>0</v>
      </c>
      <c r="BW138" s="17">
        <f>([62]SUMMARY!$G144)</f>
        <v>0</v>
      </c>
      <c r="BX138" s="17">
        <f>([63]SUMMARY!$G144)</f>
        <v>0</v>
      </c>
      <c r="BY138" s="17">
        <f>([64]SUMMARY!$G144)</f>
        <v>0</v>
      </c>
      <c r="BZ138" s="17">
        <f>([65]SUMMARY!$G144)</f>
        <v>0</v>
      </c>
      <c r="CA138" s="17">
        <f>([66]SUMMARY!$G144)</f>
        <v>0</v>
      </c>
      <c r="CB138" s="17">
        <f>([67]SUMMARY!$G144)</f>
        <v>0</v>
      </c>
      <c r="CC138" s="17">
        <f>([68]SUMMARY!$G144)</f>
        <v>0</v>
      </c>
      <c r="CD138" s="17">
        <f>([69]SUMMARY!$G144)</f>
        <v>0</v>
      </c>
      <c r="CE138" s="17">
        <f>([70]SUMMARY!$G144)</f>
        <v>0</v>
      </c>
      <c r="CF138" s="17">
        <f>([71]SUMMARY!$G144)</f>
        <v>0</v>
      </c>
      <c r="CG138" s="17">
        <f>([72]SUMMARY!$G144)</f>
        <v>-2052</v>
      </c>
      <c r="CH138" s="17">
        <f>([73]SUMMARY!$G144)</f>
        <v>0</v>
      </c>
      <c r="CI138" s="17">
        <f>([74]SUMMARY!$G144)</f>
        <v>0</v>
      </c>
      <c r="CJ138" s="17">
        <f>([75]SUMMARY!$G144)</f>
        <v>0</v>
      </c>
      <c r="CK138" s="17">
        <f>([76]SUMMARY!$G144)</f>
        <v>0</v>
      </c>
      <c r="CL138" s="17">
        <f>([77]SUMMARY!$G144)</f>
        <v>0</v>
      </c>
      <c r="CM138" s="17">
        <f>([78]SUMMARY!$G144)</f>
        <v>0</v>
      </c>
      <c r="CN138" s="17">
        <f>([79]SUMMARY!$G144)</f>
        <v>0</v>
      </c>
      <c r="CO138" s="17">
        <f>([80]SUMMARY!$G144)</f>
        <v>0</v>
      </c>
      <c r="CP138" s="17">
        <f>([81]SUMMARY!$G144)</f>
        <v>0</v>
      </c>
      <c r="CQ138" s="17">
        <f>([82]SUMMARY!$G144)</f>
        <v>0</v>
      </c>
      <c r="CR138" s="17">
        <f>([83]SUMMARY!$G144)</f>
        <v>0</v>
      </c>
      <c r="CS138" s="17">
        <f>([84]SUMMARY!$G144)</f>
        <v>0</v>
      </c>
      <c r="CT138" s="17">
        <f>([85]SUMMARY!$F109)</f>
        <v>0</v>
      </c>
      <c r="CU138" s="17">
        <f>([86]SUMMARY!$G144)</f>
        <v>0</v>
      </c>
      <c r="CV138" s="17">
        <f>([87]SUMMARY!$G144)</f>
        <v>0</v>
      </c>
      <c r="CW138" s="17">
        <f>([88]SUMMARY!$G144)</f>
        <v>0</v>
      </c>
      <c r="CX138" s="17">
        <f>([89]SUMMARY!$G144)</f>
        <v>0</v>
      </c>
      <c r="CY138" s="17">
        <f>([90]SUMMARY!$G144)</f>
        <v>0</v>
      </c>
      <c r="CZ138" s="17">
        <f>([91]SUMMARY!$G144)</f>
        <v>0</v>
      </c>
      <c r="DA138" s="17">
        <f>([92]SUMMARY!$G144)</f>
        <v>0</v>
      </c>
    </row>
    <row r="139" spans="1:105">
      <c r="A139" s="3">
        <v>2239995</v>
      </c>
      <c r="B139" s="3" t="s">
        <v>117</v>
      </c>
      <c r="C139" s="14">
        <v>-9168212</v>
      </c>
      <c r="D139" s="14">
        <v>-7623240</v>
      </c>
      <c r="E139" s="272">
        <f>SUM(E136:E138)</f>
        <v>-7625292</v>
      </c>
      <c r="F139" s="14">
        <f>SUM(F136:F138)</f>
        <v>-2052</v>
      </c>
      <c r="G139" s="14">
        <f t="shared" ref="G139:H139" si="188">SUM(G136:G138)</f>
        <v>-8029432.4759999998</v>
      </c>
      <c r="H139" s="14">
        <f t="shared" si="188"/>
        <v>-8471051.2621800005</v>
      </c>
      <c r="I139" s="21">
        <f t="shared" ref="I139:P139" si="189">SUM(I137:I138)</f>
        <v>0</v>
      </c>
      <c r="J139" s="21">
        <f t="shared" si="189"/>
        <v>0</v>
      </c>
      <c r="K139" s="21">
        <f t="shared" si="189"/>
        <v>0</v>
      </c>
      <c r="L139" s="21">
        <f t="shared" si="189"/>
        <v>-7623240</v>
      </c>
      <c r="M139" s="21">
        <f t="shared" si="189"/>
        <v>0</v>
      </c>
      <c r="N139" s="21">
        <f t="shared" ref="N139" si="190">SUM(N137:N138)</f>
        <v>-2052</v>
      </c>
      <c r="O139" s="21">
        <f t="shared" si="189"/>
        <v>0</v>
      </c>
      <c r="P139" s="21">
        <f t="shared" si="189"/>
        <v>0</v>
      </c>
      <c r="Q139" s="9">
        <f>SUM(Q136:Q138)</f>
        <v>0</v>
      </c>
      <c r="R139" s="9">
        <f t="shared" ref="R139:CC139" si="191">SUM(R136:R138)</f>
        <v>0</v>
      </c>
      <c r="S139" s="9">
        <f t="shared" si="191"/>
        <v>0</v>
      </c>
      <c r="T139" s="9">
        <f t="shared" ref="T139:AB139" si="192">SUM(T136:T138)</f>
        <v>0</v>
      </c>
      <c r="U139" s="9">
        <f t="shared" si="192"/>
        <v>0</v>
      </c>
      <c r="V139" s="9">
        <f t="shared" si="192"/>
        <v>0</v>
      </c>
      <c r="W139" s="9">
        <f t="shared" si="192"/>
        <v>0</v>
      </c>
      <c r="X139" s="9">
        <f t="shared" si="192"/>
        <v>0</v>
      </c>
      <c r="Y139" s="9">
        <f t="shared" si="192"/>
        <v>0</v>
      </c>
      <c r="Z139" s="9">
        <f t="shared" si="192"/>
        <v>0</v>
      </c>
      <c r="AA139" s="9">
        <f t="shared" si="192"/>
        <v>0</v>
      </c>
      <c r="AB139" s="9">
        <f t="shared" si="192"/>
        <v>0</v>
      </c>
      <c r="AC139" s="9">
        <f t="shared" si="191"/>
        <v>0</v>
      </c>
      <c r="AD139" s="9">
        <f t="shared" si="191"/>
        <v>0</v>
      </c>
      <c r="AE139" s="9">
        <f t="shared" ref="AE139:AJ139" si="193">SUM(AE136:AE138)</f>
        <v>0</v>
      </c>
      <c r="AF139" s="9">
        <f t="shared" si="193"/>
        <v>0</v>
      </c>
      <c r="AG139" s="9">
        <f t="shared" si="193"/>
        <v>0</v>
      </c>
      <c r="AH139" s="9">
        <f t="shared" si="193"/>
        <v>0</v>
      </c>
      <c r="AI139" s="9">
        <f t="shared" si="193"/>
        <v>0</v>
      </c>
      <c r="AJ139" s="9">
        <f t="shared" si="193"/>
        <v>0</v>
      </c>
      <c r="AK139" s="9">
        <f t="shared" si="191"/>
        <v>0</v>
      </c>
      <c r="AL139" s="9">
        <f t="shared" si="191"/>
        <v>0</v>
      </c>
      <c r="AM139" s="9">
        <f t="shared" si="191"/>
        <v>0</v>
      </c>
      <c r="AN139" s="9">
        <f t="shared" si="191"/>
        <v>0</v>
      </c>
      <c r="AO139" s="9">
        <f t="shared" si="191"/>
        <v>0</v>
      </c>
      <c r="AP139" s="9">
        <f t="shared" si="191"/>
        <v>0</v>
      </c>
      <c r="AQ139" s="9">
        <f t="shared" si="191"/>
        <v>0</v>
      </c>
      <c r="AR139" s="9">
        <f t="shared" si="191"/>
        <v>0</v>
      </c>
      <c r="AS139" s="9">
        <f t="shared" si="191"/>
        <v>0</v>
      </c>
      <c r="AT139" s="9">
        <f t="shared" si="191"/>
        <v>0</v>
      </c>
      <c r="AU139" s="9">
        <f t="shared" si="191"/>
        <v>0</v>
      </c>
      <c r="AV139" s="9">
        <f t="shared" si="191"/>
        <v>0</v>
      </c>
      <c r="AW139" s="9">
        <f t="shared" si="191"/>
        <v>0</v>
      </c>
      <c r="AX139" s="9">
        <f t="shared" si="191"/>
        <v>0</v>
      </c>
      <c r="AY139" s="9">
        <f t="shared" si="191"/>
        <v>0</v>
      </c>
      <c r="AZ139" s="9">
        <f t="shared" si="191"/>
        <v>-7623240</v>
      </c>
      <c r="BA139" s="9">
        <f t="shared" si="191"/>
        <v>0</v>
      </c>
      <c r="BB139" s="9">
        <f t="shared" si="191"/>
        <v>0</v>
      </c>
      <c r="BC139" s="9">
        <f t="shared" si="191"/>
        <v>0</v>
      </c>
      <c r="BD139" s="9">
        <f t="shared" si="191"/>
        <v>0</v>
      </c>
      <c r="BE139" s="9">
        <f t="shared" si="191"/>
        <v>0</v>
      </c>
      <c r="BF139" s="9">
        <f t="shared" si="191"/>
        <v>0</v>
      </c>
      <c r="BG139" s="9">
        <f t="shared" si="191"/>
        <v>0</v>
      </c>
      <c r="BH139" s="9">
        <f t="shared" si="191"/>
        <v>0</v>
      </c>
      <c r="BI139" s="9">
        <f t="shared" si="191"/>
        <v>0</v>
      </c>
      <c r="BJ139" s="9">
        <f t="shared" si="191"/>
        <v>0</v>
      </c>
      <c r="BK139" s="9">
        <f t="shared" si="191"/>
        <v>0</v>
      </c>
      <c r="BL139" s="9">
        <f t="shared" si="191"/>
        <v>0</v>
      </c>
      <c r="BM139" s="9">
        <f t="shared" si="191"/>
        <v>0</v>
      </c>
      <c r="BN139" s="9">
        <f t="shared" si="191"/>
        <v>0</v>
      </c>
      <c r="BO139" s="9">
        <f t="shared" si="191"/>
        <v>0</v>
      </c>
      <c r="BP139" s="9">
        <f t="shared" si="191"/>
        <v>0</v>
      </c>
      <c r="BQ139" s="9">
        <f t="shared" si="191"/>
        <v>0</v>
      </c>
      <c r="BR139" s="9">
        <f t="shared" si="191"/>
        <v>0</v>
      </c>
      <c r="BS139" s="9">
        <f t="shared" si="191"/>
        <v>0</v>
      </c>
      <c r="BT139" s="9">
        <f t="shared" si="191"/>
        <v>0</v>
      </c>
      <c r="BU139" s="9">
        <f t="shared" si="191"/>
        <v>0</v>
      </c>
      <c r="BV139" s="9">
        <f t="shared" si="191"/>
        <v>0</v>
      </c>
      <c r="BW139" s="9">
        <f t="shared" si="191"/>
        <v>0</v>
      </c>
      <c r="BX139" s="9">
        <f t="shared" si="191"/>
        <v>0</v>
      </c>
      <c r="BY139" s="9">
        <f t="shared" si="191"/>
        <v>0</v>
      </c>
      <c r="BZ139" s="9">
        <f t="shared" si="191"/>
        <v>0</v>
      </c>
      <c r="CA139" s="9">
        <f t="shared" si="191"/>
        <v>0</v>
      </c>
      <c r="CB139" s="9">
        <f t="shared" si="191"/>
        <v>0</v>
      </c>
      <c r="CC139" s="9">
        <f t="shared" si="191"/>
        <v>0</v>
      </c>
      <c r="CD139" s="9">
        <f t="shared" ref="CD139:DA139" si="194">SUM(CD136:CD138)</f>
        <v>0</v>
      </c>
      <c r="CE139" s="9">
        <f t="shared" si="194"/>
        <v>0</v>
      </c>
      <c r="CF139" s="9">
        <f t="shared" si="194"/>
        <v>0</v>
      </c>
      <c r="CG139" s="9">
        <f t="shared" si="194"/>
        <v>-2052</v>
      </c>
      <c r="CH139" s="9">
        <f t="shared" si="194"/>
        <v>0</v>
      </c>
      <c r="CI139" s="9">
        <f t="shared" si="194"/>
        <v>0</v>
      </c>
      <c r="CJ139" s="9">
        <f t="shared" si="194"/>
        <v>0</v>
      </c>
      <c r="CK139" s="9">
        <f t="shared" si="194"/>
        <v>0</v>
      </c>
      <c r="CL139" s="9">
        <f t="shared" si="194"/>
        <v>0</v>
      </c>
      <c r="CM139" s="9">
        <f t="shared" si="194"/>
        <v>0</v>
      </c>
      <c r="CN139" s="9">
        <f t="shared" si="194"/>
        <v>0</v>
      </c>
      <c r="CO139" s="9">
        <f t="shared" si="194"/>
        <v>0</v>
      </c>
      <c r="CP139" s="9">
        <f t="shared" si="194"/>
        <v>0</v>
      </c>
      <c r="CQ139" s="9">
        <f t="shared" si="194"/>
        <v>0</v>
      </c>
      <c r="CR139" s="9">
        <f t="shared" si="194"/>
        <v>0</v>
      </c>
      <c r="CS139" s="9">
        <f t="shared" si="194"/>
        <v>0</v>
      </c>
      <c r="CT139" s="9">
        <f t="shared" si="194"/>
        <v>0</v>
      </c>
      <c r="CU139" s="9">
        <f t="shared" si="194"/>
        <v>0</v>
      </c>
      <c r="CV139" s="9">
        <f t="shared" si="194"/>
        <v>0</v>
      </c>
      <c r="CW139" s="9">
        <f t="shared" si="194"/>
        <v>0</v>
      </c>
      <c r="CX139" s="9">
        <f t="shared" si="194"/>
        <v>0</v>
      </c>
      <c r="CY139" s="9">
        <f t="shared" si="194"/>
        <v>0</v>
      </c>
      <c r="CZ139" s="9">
        <f t="shared" si="194"/>
        <v>0</v>
      </c>
      <c r="DA139" s="9">
        <f t="shared" si="194"/>
        <v>0</v>
      </c>
    </row>
    <row r="140" spans="1:105">
      <c r="A140" s="1"/>
      <c r="B140" s="1"/>
      <c r="C140" s="12"/>
      <c r="D140" s="12"/>
      <c r="I140" s="20"/>
      <c r="J140" s="20"/>
      <c r="K140" s="20"/>
      <c r="L140" s="20"/>
      <c r="M140" s="20"/>
      <c r="N140" s="20"/>
      <c r="O140" s="20"/>
      <c r="P140" s="20"/>
    </row>
    <row r="141" spans="1:105">
      <c r="A141" s="1">
        <v>2240000</v>
      </c>
      <c r="B141" s="1" t="s">
        <v>118</v>
      </c>
      <c r="C141" s="12"/>
      <c r="D141" s="12"/>
      <c r="I141" s="20"/>
      <c r="J141" s="20"/>
      <c r="K141" s="20"/>
      <c r="L141" s="20"/>
      <c r="M141" s="20"/>
      <c r="N141" s="20"/>
      <c r="O141" s="20"/>
      <c r="P141" s="20"/>
    </row>
    <row r="142" spans="1:105">
      <c r="A142" s="131">
        <v>2240001</v>
      </c>
      <c r="B142" s="131" t="s">
        <v>119</v>
      </c>
      <c r="C142" s="132">
        <v>-33970000</v>
      </c>
      <c r="D142" s="132">
        <v>-34694000</v>
      </c>
      <c r="E142" s="132">
        <f>SUM(Q142:DA142)</f>
        <v>-35860000</v>
      </c>
      <c r="F142" s="21">
        <f>SUM(E142-D142)</f>
        <v>-1166000</v>
      </c>
      <c r="G142" s="21">
        <f t="shared" ref="G142:G143" si="195">SUM(E142*5.3%)+E142</f>
        <v>-37760580</v>
      </c>
      <c r="H142" s="21">
        <f t="shared" ref="H142:H145" si="196">SUM(G142*5.5%)+G142</f>
        <v>-39837411.899999999</v>
      </c>
      <c r="I142" s="21">
        <f t="shared" ref="I142:I145" si="197">SUM(Q142:AD142)</f>
        <v>0</v>
      </c>
      <c r="J142" s="21">
        <f t="shared" ref="J142:J145" si="198">SUM(AE142:AJ142)</f>
        <v>0</v>
      </c>
      <c r="K142" s="21">
        <f t="shared" ref="K142:K145" si="199">SUM(AK142:AM142)</f>
        <v>0</v>
      </c>
      <c r="L142" s="21">
        <f t="shared" ref="L142:L145" si="200">SUM(AN142:BL142)</f>
        <v>0</v>
      </c>
      <c r="M142" s="21">
        <f t="shared" ref="M142:M145" si="201">SUM(BM142:CA142)</f>
        <v>0</v>
      </c>
      <c r="N142" s="21">
        <f>SUM(CB142:CH142)</f>
        <v>0</v>
      </c>
      <c r="O142" s="21">
        <f t="shared" ref="O142:O145" si="202">SUM(CI142:CR142)</f>
        <v>0</v>
      </c>
      <c r="P142" s="21">
        <f>SUM(CS142:DA142)</f>
        <v>-35860000</v>
      </c>
      <c r="Q142" s="17">
        <f>([4]SUMMARY!$G148)</f>
        <v>0</v>
      </c>
      <c r="R142" s="17">
        <f>([5]SUMMARY!$G148)</f>
        <v>0</v>
      </c>
      <c r="S142" s="17">
        <f>([6]SUMMARY!$G148)</f>
        <v>0</v>
      </c>
      <c r="T142" s="17">
        <f>([7]SUMMARY!$G148)</f>
        <v>0</v>
      </c>
      <c r="U142" s="17">
        <f>([8]SUMMARY!$G148)</f>
        <v>0</v>
      </c>
      <c r="V142" s="17">
        <f>([9]SUMMARY!$G148)</f>
        <v>0</v>
      </c>
      <c r="W142" s="17">
        <f>([10]SUMMARY!$G148)</f>
        <v>0</v>
      </c>
      <c r="X142" s="17">
        <f>([11]SUMMARY!$G148)</f>
        <v>0</v>
      </c>
      <c r="Y142" s="17">
        <f>([12]SUMMARY!$G148)</f>
        <v>0</v>
      </c>
      <c r="Z142" s="17">
        <f>([13]SUMMARY!$G148)</f>
        <v>0</v>
      </c>
      <c r="AA142" s="17">
        <f>([14]SUMMARY!$G148)</f>
        <v>0</v>
      </c>
      <c r="AB142" s="17">
        <f>([15]SUMMARY!$G148)</f>
        <v>0</v>
      </c>
      <c r="AC142" s="17">
        <f>([16]SUMMARY!$G148)</f>
        <v>0</v>
      </c>
      <c r="AD142" s="17">
        <f>([17]SUMMARY!$G148)</f>
        <v>0</v>
      </c>
      <c r="AE142" s="17">
        <f>([18]SUMMARY!$G148)</f>
        <v>0</v>
      </c>
      <c r="AF142" s="17">
        <f>([19]SUMMARY!$G148)</f>
        <v>0</v>
      </c>
      <c r="AG142" s="17">
        <f>([20]SUMMARY!$G148)</f>
        <v>0</v>
      </c>
      <c r="AH142" s="17">
        <f>([21]SUMMARY!$G148)</f>
        <v>0</v>
      </c>
      <c r="AI142" s="17">
        <f>([22]SUMMARY!$G148)</f>
        <v>0</v>
      </c>
      <c r="AJ142" s="17">
        <f>([23]SUMMARY!$G148)</f>
        <v>0</v>
      </c>
      <c r="AK142" s="17">
        <f>([24]SUMMARY!$G148)</f>
        <v>0</v>
      </c>
      <c r="AL142" s="17">
        <f>([25]SUMMARY!$G148)</f>
        <v>0</v>
      </c>
      <c r="AM142" s="17">
        <f>([26]SUMMARY!$G148)</f>
        <v>0</v>
      </c>
      <c r="AN142" s="17">
        <f>([27]SUMMARY!$G148)</f>
        <v>0</v>
      </c>
      <c r="AO142" s="17">
        <f>([28]SUMMARY!$G148)</f>
        <v>0</v>
      </c>
      <c r="AP142" s="17">
        <f>([29]SUMMARY!$F113)</f>
        <v>0</v>
      </c>
      <c r="AQ142" s="17">
        <f>([30]SUMMARY!$G148)</f>
        <v>0</v>
      </c>
      <c r="AR142" s="17">
        <f>([31]SUMMARY!$G148)</f>
        <v>0</v>
      </c>
      <c r="AS142" s="17">
        <f>([32]SUMMARY!$G148)</f>
        <v>0</v>
      </c>
      <c r="AT142" s="17">
        <f>([33]SUMMARY!$G148)</f>
        <v>0</v>
      </c>
      <c r="AU142" s="17">
        <f>([34]SUMMARY!$G148)</f>
        <v>0</v>
      </c>
      <c r="AV142" s="17">
        <f>([35]SUMMARY!$G148)</f>
        <v>0</v>
      </c>
      <c r="AW142" s="17">
        <f>([36]SUMMARY!$G148)</f>
        <v>0</v>
      </c>
      <c r="AX142" s="17">
        <f>([37]SUMMARY!$G148)</f>
        <v>0</v>
      </c>
      <c r="AY142" s="17">
        <f>([38]SUMMARY!$G148)</f>
        <v>0</v>
      </c>
      <c r="AZ142" s="17">
        <f>([39]SUMMARY!$G148)</f>
        <v>0</v>
      </c>
      <c r="BA142" s="17">
        <f>([40]SUMMARY!$G148)</f>
        <v>0</v>
      </c>
      <c r="BB142" s="17">
        <f>([41]SUMMARY!$F113)</f>
        <v>0</v>
      </c>
      <c r="BC142" s="17">
        <f>([42]SUMMARY!$G148)</f>
        <v>0</v>
      </c>
      <c r="BD142" s="17">
        <f>([43]SUMMARY!$G148)</f>
        <v>0</v>
      </c>
      <c r="BE142" s="17">
        <f>([44]SUMMARY!$G148)</f>
        <v>0</v>
      </c>
      <c r="BF142" s="17">
        <f>([45]SUMMARY!$G148)</f>
        <v>0</v>
      </c>
      <c r="BG142" s="17">
        <f>([46]SUMMARY!$G148)</f>
        <v>0</v>
      </c>
      <c r="BH142" s="17">
        <f>([47]SUMMARY!$F113)</f>
        <v>0</v>
      </c>
      <c r="BI142" s="17">
        <f>([48]SUMMARY!$F113)</f>
        <v>0</v>
      </c>
      <c r="BJ142" s="17">
        <f>([49]SUMMARY!$F113)</f>
        <v>0</v>
      </c>
      <c r="BK142" s="17">
        <f>([50]SUMMARY!$G148)</f>
        <v>0</v>
      </c>
      <c r="BL142" s="17">
        <f>([51]SUMMARY!$F113)</f>
        <v>0</v>
      </c>
      <c r="BM142" s="17">
        <f>([52]SUMMARY!$G148)</f>
        <v>0</v>
      </c>
      <c r="BN142" s="17">
        <f>([53]SUMMARY!$G148)</f>
        <v>0</v>
      </c>
      <c r="BO142" s="17">
        <f>([54]SUMMARY!$G148)</f>
        <v>0</v>
      </c>
      <c r="BP142" s="17">
        <f>([55]SUMMARY!$G148)</f>
        <v>0</v>
      </c>
      <c r="BQ142" s="17">
        <f>([56]SUMMARY!$G148)</f>
        <v>0</v>
      </c>
      <c r="BR142" s="17">
        <f>([57]SUMMARY!$G148)</f>
        <v>0</v>
      </c>
      <c r="BS142" s="17">
        <f>([58]SUMMARY!$F113)</f>
        <v>0</v>
      </c>
      <c r="BT142" s="17">
        <f>([59]SUMMARY!$F113)</f>
        <v>0</v>
      </c>
      <c r="BU142" s="17">
        <f>([60]SUMMARY!$G148)</f>
        <v>0</v>
      </c>
      <c r="BV142" s="17">
        <f>([61]SUMMARY!$F113)</f>
        <v>0</v>
      </c>
      <c r="BW142" s="17">
        <f>([62]SUMMARY!$G148)</f>
        <v>0</v>
      </c>
      <c r="BX142" s="17">
        <f>([63]SUMMARY!$G148)</f>
        <v>0</v>
      </c>
      <c r="BY142" s="17">
        <f>([64]SUMMARY!$G148)</f>
        <v>0</v>
      </c>
      <c r="BZ142" s="17">
        <f>([65]SUMMARY!$G148)</f>
        <v>0</v>
      </c>
      <c r="CA142" s="17">
        <f>([66]SUMMARY!$G148)</f>
        <v>0</v>
      </c>
      <c r="CB142" s="17">
        <f>([67]SUMMARY!$G148)</f>
        <v>0</v>
      </c>
      <c r="CC142" s="17">
        <f>([68]SUMMARY!$G148)</f>
        <v>0</v>
      </c>
      <c r="CD142" s="17">
        <f>([69]SUMMARY!$G148)</f>
        <v>0</v>
      </c>
      <c r="CE142" s="17">
        <f>([70]SUMMARY!$G148)</f>
        <v>0</v>
      </c>
      <c r="CF142" s="17">
        <f>([71]SUMMARY!$G148)</f>
        <v>0</v>
      </c>
      <c r="CG142" s="17">
        <f>([72]SUMMARY!$G148)</f>
        <v>0</v>
      </c>
      <c r="CH142" s="17">
        <f>([73]SUMMARY!$G148)</f>
        <v>0</v>
      </c>
      <c r="CI142" s="17">
        <f>([74]SUMMARY!$G148)</f>
        <v>0</v>
      </c>
      <c r="CJ142" s="17">
        <f>([75]SUMMARY!$G148)</f>
        <v>0</v>
      </c>
      <c r="CK142" s="17">
        <f>([76]SUMMARY!$G148)</f>
        <v>0</v>
      </c>
      <c r="CL142" s="17">
        <f>([77]SUMMARY!$G148)</f>
        <v>0</v>
      </c>
      <c r="CM142" s="17">
        <f>([78]SUMMARY!$G148)</f>
        <v>0</v>
      </c>
      <c r="CN142" s="17">
        <f>([79]SUMMARY!$G148)</f>
        <v>0</v>
      </c>
      <c r="CO142" s="17">
        <f>([80]SUMMARY!$G148)</f>
        <v>0</v>
      </c>
      <c r="CP142" s="17">
        <f>([81]SUMMARY!$G148)</f>
        <v>0</v>
      </c>
      <c r="CQ142" s="17">
        <f>([82]SUMMARY!$G148)</f>
        <v>0</v>
      </c>
      <c r="CR142" s="17">
        <f>([83]SUMMARY!$G148)</f>
        <v>0</v>
      </c>
      <c r="CS142" s="17">
        <f>([84]SUMMARY!$G148)</f>
        <v>0</v>
      </c>
      <c r="CT142" s="17">
        <f>([85]SUMMARY!$F113)</f>
        <v>0</v>
      </c>
      <c r="CU142" s="17">
        <f>([86]SUMMARY!$G148)</f>
        <v>0</v>
      </c>
      <c r="CV142" s="17">
        <f>([87]SUMMARY!$G148)</f>
        <v>0</v>
      </c>
      <c r="CW142" s="17">
        <f>([88]SUMMARY!$G148)</f>
        <v>0</v>
      </c>
      <c r="CX142" s="17">
        <f>([89]SUMMARY!$G148)</f>
        <v>-35860000</v>
      </c>
      <c r="CY142" s="17">
        <f>([90]SUMMARY!$G148)</f>
        <v>0</v>
      </c>
      <c r="CZ142" s="17">
        <f>([91]SUMMARY!$G148)</f>
        <v>0</v>
      </c>
      <c r="DA142" s="17">
        <f>([92]SUMMARY!$G148)</f>
        <v>0</v>
      </c>
    </row>
    <row r="143" spans="1:105">
      <c r="A143" s="131">
        <v>2240002</v>
      </c>
      <c r="B143" s="131" t="s">
        <v>120</v>
      </c>
      <c r="C143" s="132">
        <v>0</v>
      </c>
      <c r="D143" s="132">
        <v>0</v>
      </c>
      <c r="E143" s="132">
        <f>SUM(Q143:DA143)</f>
        <v>0</v>
      </c>
      <c r="F143" s="21">
        <f>SUM(E143-D143)</f>
        <v>0</v>
      </c>
      <c r="G143" s="21">
        <f t="shared" si="195"/>
        <v>0</v>
      </c>
      <c r="H143" s="21">
        <f t="shared" si="196"/>
        <v>0</v>
      </c>
      <c r="I143" s="21">
        <f t="shared" si="197"/>
        <v>0</v>
      </c>
      <c r="J143" s="21">
        <f t="shared" si="198"/>
        <v>0</v>
      </c>
      <c r="K143" s="21">
        <f t="shared" si="199"/>
        <v>0</v>
      </c>
      <c r="L143" s="21">
        <f t="shared" si="200"/>
        <v>0</v>
      </c>
      <c r="M143" s="21">
        <f t="shared" si="201"/>
        <v>0</v>
      </c>
      <c r="N143" s="21">
        <f>SUM(CB143:CH143)</f>
        <v>0</v>
      </c>
      <c r="O143" s="21">
        <f t="shared" si="202"/>
        <v>0</v>
      </c>
      <c r="P143" s="21">
        <f>SUM(CS143:DA143)</f>
        <v>0</v>
      </c>
      <c r="Q143" s="17">
        <f>([4]SUMMARY!$G149)</f>
        <v>0</v>
      </c>
      <c r="R143" s="17">
        <f>([5]SUMMARY!$G149)</f>
        <v>0</v>
      </c>
      <c r="S143" s="17">
        <f>([6]SUMMARY!$G149)</f>
        <v>0</v>
      </c>
      <c r="T143" s="17">
        <f>([7]SUMMARY!$G149)</f>
        <v>0</v>
      </c>
      <c r="U143" s="17">
        <f>([8]SUMMARY!$G149)</f>
        <v>0</v>
      </c>
      <c r="V143" s="17">
        <f>([9]SUMMARY!$G149)</f>
        <v>0</v>
      </c>
      <c r="W143" s="17">
        <f>([10]SUMMARY!$G149)</f>
        <v>0</v>
      </c>
      <c r="X143" s="17">
        <f>([11]SUMMARY!$G149)</f>
        <v>0</v>
      </c>
      <c r="Y143" s="17">
        <f>([12]SUMMARY!$G149)</f>
        <v>0</v>
      </c>
      <c r="Z143" s="17">
        <f>([13]SUMMARY!$G149)</f>
        <v>0</v>
      </c>
      <c r="AA143" s="17">
        <f>([14]SUMMARY!$G149)</f>
        <v>0</v>
      </c>
      <c r="AB143" s="17">
        <f>([15]SUMMARY!$G149)</f>
        <v>0</v>
      </c>
      <c r="AC143" s="17">
        <f>([16]SUMMARY!$G149)</f>
        <v>0</v>
      </c>
      <c r="AD143" s="17">
        <f>([17]SUMMARY!$G149)</f>
        <v>0</v>
      </c>
      <c r="AE143" s="17">
        <f>([18]SUMMARY!$G149)</f>
        <v>0</v>
      </c>
      <c r="AF143" s="17">
        <f>([19]SUMMARY!$G149)</f>
        <v>0</v>
      </c>
      <c r="AG143" s="17">
        <f>([20]SUMMARY!$G149)</f>
        <v>0</v>
      </c>
      <c r="AH143" s="17">
        <f>([21]SUMMARY!$G149)</f>
        <v>0</v>
      </c>
      <c r="AI143" s="17">
        <f>([22]SUMMARY!$G149)</f>
        <v>0</v>
      </c>
      <c r="AJ143" s="17">
        <f>([23]SUMMARY!$G149)</f>
        <v>0</v>
      </c>
      <c r="AK143" s="17">
        <f>([24]SUMMARY!$G149)</f>
        <v>0</v>
      </c>
      <c r="AL143" s="17">
        <f>([25]SUMMARY!$G149)</f>
        <v>0</v>
      </c>
      <c r="AM143" s="17">
        <f>([26]SUMMARY!$G149)</f>
        <v>0</v>
      </c>
      <c r="AN143" s="17">
        <f>([27]SUMMARY!$G149)</f>
        <v>0</v>
      </c>
      <c r="AO143" s="17">
        <f>([28]SUMMARY!$G149)</f>
        <v>0</v>
      </c>
      <c r="AP143" s="17">
        <f>([29]SUMMARY!$F114)</f>
        <v>0</v>
      </c>
      <c r="AQ143" s="17">
        <f>([30]SUMMARY!$G149)</f>
        <v>0</v>
      </c>
      <c r="AR143" s="17">
        <f>([31]SUMMARY!$G149)</f>
        <v>0</v>
      </c>
      <c r="AS143" s="17">
        <f>([32]SUMMARY!$G149)</f>
        <v>0</v>
      </c>
      <c r="AT143" s="17">
        <f>([33]SUMMARY!$G149)</f>
        <v>0</v>
      </c>
      <c r="AU143" s="17">
        <f>([34]SUMMARY!$G149)</f>
        <v>0</v>
      </c>
      <c r="AV143" s="17">
        <f>([35]SUMMARY!$G149)</f>
        <v>0</v>
      </c>
      <c r="AW143" s="17">
        <f>([36]SUMMARY!$G149)</f>
        <v>0</v>
      </c>
      <c r="AX143" s="17">
        <f>([37]SUMMARY!$G149)</f>
        <v>0</v>
      </c>
      <c r="AY143" s="17">
        <f>([38]SUMMARY!$G149)</f>
        <v>0</v>
      </c>
      <c r="AZ143" s="17">
        <f>([39]SUMMARY!$G149)</f>
        <v>0</v>
      </c>
      <c r="BA143" s="17">
        <f>([40]SUMMARY!$G149)</f>
        <v>0</v>
      </c>
      <c r="BB143" s="17">
        <f>([41]SUMMARY!$F114)</f>
        <v>0</v>
      </c>
      <c r="BC143" s="17">
        <f>([42]SUMMARY!$G149)</f>
        <v>0</v>
      </c>
      <c r="BD143" s="17">
        <f>([43]SUMMARY!$G149)</f>
        <v>0</v>
      </c>
      <c r="BE143" s="17">
        <f>([44]SUMMARY!$G149)</f>
        <v>0</v>
      </c>
      <c r="BF143" s="17">
        <f>([45]SUMMARY!$G149)</f>
        <v>0</v>
      </c>
      <c r="BG143" s="17">
        <f>([46]SUMMARY!$G149)</f>
        <v>0</v>
      </c>
      <c r="BH143" s="17">
        <f>([47]SUMMARY!$F114)</f>
        <v>0</v>
      </c>
      <c r="BI143" s="17">
        <f>([48]SUMMARY!$F114)</f>
        <v>0</v>
      </c>
      <c r="BJ143" s="17">
        <f>([49]SUMMARY!$F114)</f>
        <v>0</v>
      </c>
      <c r="BK143" s="17">
        <f>([50]SUMMARY!$G149)</f>
        <v>0</v>
      </c>
      <c r="BL143" s="17">
        <f>([51]SUMMARY!$F114)</f>
        <v>0</v>
      </c>
      <c r="BM143" s="17">
        <f>([52]SUMMARY!$G149)</f>
        <v>0</v>
      </c>
      <c r="BN143" s="17">
        <f>([53]SUMMARY!$G149)</f>
        <v>0</v>
      </c>
      <c r="BO143" s="17">
        <f>([54]SUMMARY!$G149)</f>
        <v>0</v>
      </c>
      <c r="BP143" s="17">
        <f>([55]SUMMARY!$G149)</f>
        <v>0</v>
      </c>
      <c r="BQ143" s="17">
        <f>([56]SUMMARY!$G149)</f>
        <v>0</v>
      </c>
      <c r="BR143" s="17">
        <f>([57]SUMMARY!$G149)</f>
        <v>0</v>
      </c>
      <c r="BS143" s="17">
        <f>([58]SUMMARY!$F114)</f>
        <v>0</v>
      </c>
      <c r="BT143" s="17">
        <f>([59]SUMMARY!$F114)</f>
        <v>0</v>
      </c>
      <c r="BU143" s="17">
        <f>([60]SUMMARY!$G149)</f>
        <v>0</v>
      </c>
      <c r="BV143" s="17">
        <f>([61]SUMMARY!$F114)</f>
        <v>0</v>
      </c>
      <c r="BW143" s="17">
        <f>([62]SUMMARY!$G149)</f>
        <v>0</v>
      </c>
      <c r="BX143" s="17">
        <f>([63]SUMMARY!$G149)</f>
        <v>0</v>
      </c>
      <c r="BY143" s="17">
        <f>([64]SUMMARY!$G149)</f>
        <v>0</v>
      </c>
      <c r="BZ143" s="17">
        <f>([65]SUMMARY!$G149)</f>
        <v>0</v>
      </c>
      <c r="CA143" s="17">
        <f>([66]SUMMARY!$G149)</f>
        <v>0</v>
      </c>
      <c r="CB143" s="17">
        <f>([67]SUMMARY!$G149)</f>
        <v>0</v>
      </c>
      <c r="CC143" s="17">
        <f>([68]SUMMARY!$G149)</f>
        <v>0</v>
      </c>
      <c r="CD143" s="17">
        <f>([69]SUMMARY!$G149)</f>
        <v>0</v>
      </c>
      <c r="CE143" s="17">
        <f>([70]SUMMARY!$G149)</f>
        <v>0</v>
      </c>
      <c r="CF143" s="17">
        <f>([71]SUMMARY!$G149)</f>
        <v>0</v>
      </c>
      <c r="CG143" s="17">
        <f>([72]SUMMARY!$G149)</f>
        <v>0</v>
      </c>
      <c r="CH143" s="17">
        <f>([73]SUMMARY!$G149)</f>
        <v>0</v>
      </c>
      <c r="CI143" s="17">
        <f>([74]SUMMARY!$G149)</f>
        <v>0</v>
      </c>
      <c r="CJ143" s="17">
        <f>([75]SUMMARY!$G149)</f>
        <v>0</v>
      </c>
      <c r="CK143" s="17">
        <f>([76]SUMMARY!$G149)</f>
        <v>0</v>
      </c>
      <c r="CL143" s="17">
        <f>([77]SUMMARY!$G149)</f>
        <v>0</v>
      </c>
      <c r="CM143" s="17">
        <f>([78]SUMMARY!$G149)</f>
        <v>0</v>
      </c>
      <c r="CN143" s="17">
        <f>([79]SUMMARY!$G149)</f>
        <v>0</v>
      </c>
      <c r="CO143" s="17">
        <f>([80]SUMMARY!$G149)</f>
        <v>0</v>
      </c>
      <c r="CP143" s="17">
        <f>([81]SUMMARY!$G149)</f>
        <v>0</v>
      </c>
      <c r="CQ143" s="17">
        <f>([82]SUMMARY!$G149)</f>
        <v>0</v>
      </c>
      <c r="CR143" s="17">
        <f>([83]SUMMARY!$G149)</f>
        <v>0</v>
      </c>
      <c r="CS143" s="17">
        <f>([84]SUMMARY!$G149)</f>
        <v>0</v>
      </c>
      <c r="CT143" s="17">
        <f>([85]SUMMARY!$F114)</f>
        <v>0</v>
      </c>
      <c r="CU143" s="17">
        <f>([86]SUMMARY!$G149)</f>
        <v>0</v>
      </c>
      <c r="CV143" s="17">
        <f>([87]SUMMARY!$G149)</f>
        <v>0</v>
      </c>
      <c r="CW143" s="17">
        <f>([88]SUMMARY!$G149)</f>
        <v>0</v>
      </c>
      <c r="CX143" s="17">
        <f>([89]SUMMARY!$G149)</f>
        <v>0</v>
      </c>
      <c r="CY143" s="17">
        <f>([90]SUMMARY!$G149)</f>
        <v>0</v>
      </c>
      <c r="CZ143" s="17">
        <f>([91]SUMMARY!$G149)</f>
        <v>0</v>
      </c>
      <c r="DA143" s="17">
        <f>([92]SUMMARY!$G149)</f>
        <v>0</v>
      </c>
    </row>
    <row r="144" spans="1:105">
      <c r="A144" s="131">
        <v>2240400</v>
      </c>
      <c r="B144" s="131" t="s">
        <v>121</v>
      </c>
      <c r="C144" s="132">
        <v>-213221000</v>
      </c>
      <c r="D144" s="132">
        <v>-220439000</v>
      </c>
      <c r="E144" s="132">
        <f>SUM(Q144:DA144)</f>
        <v>-220439000</v>
      </c>
      <c r="F144" s="21">
        <f>SUM(E144-D144)</f>
        <v>0</v>
      </c>
      <c r="G144" s="21">
        <v>-227627000</v>
      </c>
      <c r="H144" s="21">
        <v>-233903000</v>
      </c>
      <c r="I144" s="21">
        <f t="shared" si="197"/>
        <v>0</v>
      </c>
      <c r="J144" s="21">
        <f t="shared" si="198"/>
        <v>0</v>
      </c>
      <c r="K144" s="21">
        <f t="shared" si="199"/>
        <v>-220439000</v>
      </c>
      <c r="L144" s="21">
        <f t="shared" si="200"/>
        <v>0</v>
      </c>
      <c r="M144" s="21">
        <f t="shared" si="201"/>
        <v>0</v>
      </c>
      <c r="N144" s="21">
        <f>SUM(CB144:CH144)</f>
        <v>0</v>
      </c>
      <c r="O144" s="21">
        <f t="shared" si="202"/>
        <v>0</v>
      </c>
      <c r="P144" s="21">
        <f>SUM(CS144:DA144)</f>
        <v>0</v>
      </c>
      <c r="Q144" s="17">
        <f>([4]SUMMARY!$G150)</f>
        <v>0</v>
      </c>
      <c r="R144" s="17">
        <f>([5]SUMMARY!$G150)</f>
        <v>0</v>
      </c>
      <c r="S144" s="17">
        <f>([6]SUMMARY!$G150)</f>
        <v>0</v>
      </c>
      <c r="T144" s="17">
        <f>([7]SUMMARY!$G150)</f>
        <v>0</v>
      </c>
      <c r="U144" s="17">
        <f>([8]SUMMARY!$G150)</f>
        <v>0</v>
      </c>
      <c r="V144" s="17">
        <f>([9]SUMMARY!$G150)</f>
        <v>0</v>
      </c>
      <c r="W144" s="17">
        <f>([10]SUMMARY!$G150)</f>
        <v>0</v>
      </c>
      <c r="X144" s="17">
        <f>([11]SUMMARY!$G150)</f>
        <v>0</v>
      </c>
      <c r="Y144" s="17">
        <f>([12]SUMMARY!$G150)</f>
        <v>0</v>
      </c>
      <c r="Z144" s="17">
        <f>([13]SUMMARY!$G150)</f>
        <v>0</v>
      </c>
      <c r="AA144" s="17">
        <f>([14]SUMMARY!$G150)</f>
        <v>0</v>
      </c>
      <c r="AB144" s="17">
        <f>([15]SUMMARY!$G150)</f>
        <v>0</v>
      </c>
      <c r="AC144" s="17">
        <f>([16]SUMMARY!$G150)</f>
        <v>0</v>
      </c>
      <c r="AD144" s="17">
        <f>([17]SUMMARY!$G150)</f>
        <v>0</v>
      </c>
      <c r="AE144" s="17">
        <f>([18]SUMMARY!$G150)</f>
        <v>0</v>
      </c>
      <c r="AF144" s="17">
        <f>([19]SUMMARY!$G150)</f>
        <v>0</v>
      </c>
      <c r="AG144" s="17">
        <f>([20]SUMMARY!$G150)</f>
        <v>0</v>
      </c>
      <c r="AH144" s="17">
        <f>([21]SUMMARY!$G150)</f>
        <v>0</v>
      </c>
      <c r="AI144" s="17">
        <f>([22]SUMMARY!$G150)</f>
        <v>0</v>
      </c>
      <c r="AJ144" s="17">
        <f>([23]SUMMARY!$G150)</f>
        <v>0</v>
      </c>
      <c r="AK144" s="17">
        <f>([24]SUMMARY!$G150)</f>
        <v>0</v>
      </c>
      <c r="AL144" s="17">
        <f>([25]SUMMARY!$G150)</f>
        <v>-220439000</v>
      </c>
      <c r="AM144" s="17">
        <f>([26]SUMMARY!$G150)</f>
        <v>0</v>
      </c>
      <c r="AN144" s="17">
        <f>([27]SUMMARY!$G150)</f>
        <v>0</v>
      </c>
      <c r="AO144" s="17">
        <f>([28]SUMMARY!$G150)</f>
        <v>0</v>
      </c>
      <c r="AP144" s="17">
        <f>([29]SUMMARY!$F115)</f>
        <v>0</v>
      </c>
      <c r="AQ144" s="17">
        <f>([30]SUMMARY!$G150)</f>
        <v>0</v>
      </c>
      <c r="AR144" s="17">
        <f>([31]SUMMARY!$G150)</f>
        <v>0</v>
      </c>
      <c r="AS144" s="17">
        <f>([32]SUMMARY!$G150)</f>
        <v>0</v>
      </c>
      <c r="AT144" s="17">
        <f>([33]SUMMARY!$G150)</f>
        <v>0</v>
      </c>
      <c r="AU144" s="17">
        <f>([34]SUMMARY!$G150)</f>
        <v>0</v>
      </c>
      <c r="AV144" s="17">
        <f>([35]SUMMARY!$G150)</f>
        <v>0</v>
      </c>
      <c r="AW144" s="17">
        <f>([36]SUMMARY!$G150)</f>
        <v>0</v>
      </c>
      <c r="AX144" s="17">
        <f>([37]SUMMARY!$G150)</f>
        <v>0</v>
      </c>
      <c r="AY144" s="17">
        <f>([38]SUMMARY!$G150)</f>
        <v>0</v>
      </c>
      <c r="AZ144" s="17">
        <f>([39]SUMMARY!$G150)</f>
        <v>0</v>
      </c>
      <c r="BA144" s="17">
        <f>([40]SUMMARY!$G150)</f>
        <v>0</v>
      </c>
      <c r="BB144" s="17">
        <f>([41]SUMMARY!$F115)</f>
        <v>0</v>
      </c>
      <c r="BC144" s="17">
        <f>([42]SUMMARY!$G150)</f>
        <v>0</v>
      </c>
      <c r="BD144" s="17">
        <f>([43]SUMMARY!$G150)</f>
        <v>0</v>
      </c>
      <c r="BE144" s="17">
        <f>([44]SUMMARY!$G150)</f>
        <v>0</v>
      </c>
      <c r="BF144" s="17">
        <f>([45]SUMMARY!$G150)</f>
        <v>0</v>
      </c>
      <c r="BG144" s="17">
        <f>([46]SUMMARY!$G150)</f>
        <v>0</v>
      </c>
      <c r="BH144" s="17">
        <f>([47]SUMMARY!$F115)</f>
        <v>0</v>
      </c>
      <c r="BI144" s="17">
        <f>([48]SUMMARY!$F115)</f>
        <v>0</v>
      </c>
      <c r="BJ144" s="17">
        <f>([49]SUMMARY!$F115)</f>
        <v>0</v>
      </c>
      <c r="BK144" s="17">
        <f>([50]SUMMARY!$G150)</f>
        <v>0</v>
      </c>
      <c r="BL144" s="17">
        <f>([51]SUMMARY!$F115)</f>
        <v>0</v>
      </c>
      <c r="BM144" s="17">
        <f>([52]SUMMARY!$G150)</f>
        <v>0</v>
      </c>
      <c r="BN144" s="17">
        <f>([53]SUMMARY!$G150)</f>
        <v>0</v>
      </c>
      <c r="BO144" s="17">
        <f>([54]SUMMARY!$G150)</f>
        <v>0</v>
      </c>
      <c r="BP144" s="17">
        <f>([55]SUMMARY!$G150)</f>
        <v>0</v>
      </c>
      <c r="BQ144" s="17">
        <f>([56]SUMMARY!$G150)</f>
        <v>0</v>
      </c>
      <c r="BR144" s="17">
        <f>([57]SUMMARY!$G150)</f>
        <v>0</v>
      </c>
      <c r="BS144" s="17">
        <f>([58]SUMMARY!$F115)</f>
        <v>0</v>
      </c>
      <c r="BT144" s="17">
        <f>([59]SUMMARY!$F115)</f>
        <v>0</v>
      </c>
      <c r="BU144" s="17">
        <f>([60]SUMMARY!$G150)</f>
        <v>0</v>
      </c>
      <c r="BV144" s="17">
        <f>([61]SUMMARY!$F115)</f>
        <v>0</v>
      </c>
      <c r="BW144" s="17">
        <f>([62]SUMMARY!$G150)</f>
        <v>0</v>
      </c>
      <c r="BX144" s="17">
        <f>([63]SUMMARY!$G150)</f>
        <v>0</v>
      </c>
      <c r="BY144" s="17">
        <f>([64]SUMMARY!$G150)</f>
        <v>0</v>
      </c>
      <c r="BZ144" s="17">
        <f>([65]SUMMARY!$G150)</f>
        <v>0</v>
      </c>
      <c r="CA144" s="17">
        <f>([66]SUMMARY!$G150)</f>
        <v>0</v>
      </c>
      <c r="CB144" s="17">
        <f>([67]SUMMARY!$G150)</f>
        <v>0</v>
      </c>
      <c r="CC144" s="17">
        <f>([68]SUMMARY!$G150)</f>
        <v>0</v>
      </c>
      <c r="CD144" s="17">
        <f>([69]SUMMARY!$G150)</f>
        <v>0</v>
      </c>
      <c r="CE144" s="17">
        <f>([70]SUMMARY!$G150)</f>
        <v>0</v>
      </c>
      <c r="CF144" s="17">
        <f>([71]SUMMARY!$G150)</f>
        <v>0</v>
      </c>
      <c r="CG144" s="17">
        <f>([72]SUMMARY!$G150)</f>
        <v>0</v>
      </c>
      <c r="CH144" s="17">
        <f>([73]SUMMARY!$G150)</f>
        <v>0</v>
      </c>
      <c r="CI144" s="17">
        <f>([74]SUMMARY!$G150)</f>
        <v>0</v>
      </c>
      <c r="CJ144" s="17">
        <f>([75]SUMMARY!$G150)</f>
        <v>0</v>
      </c>
      <c r="CK144" s="17">
        <f>([76]SUMMARY!$G150)</f>
        <v>0</v>
      </c>
      <c r="CL144" s="17">
        <f>([77]SUMMARY!$G150)</f>
        <v>0</v>
      </c>
      <c r="CM144" s="17">
        <f>([78]SUMMARY!$G150)</f>
        <v>0</v>
      </c>
      <c r="CN144" s="17">
        <f>([79]SUMMARY!$G150)</f>
        <v>0</v>
      </c>
      <c r="CO144" s="17">
        <f>([80]SUMMARY!$G150)</f>
        <v>0</v>
      </c>
      <c r="CP144" s="17">
        <f>([81]SUMMARY!$G150)</f>
        <v>0</v>
      </c>
      <c r="CQ144" s="17">
        <f>([82]SUMMARY!$G150)</f>
        <v>0</v>
      </c>
      <c r="CR144" s="17">
        <f>([83]SUMMARY!$G150)</f>
        <v>0</v>
      </c>
      <c r="CS144" s="17">
        <f>([84]SUMMARY!$G150)</f>
        <v>0</v>
      </c>
      <c r="CT144" s="17">
        <f>([85]SUMMARY!$F115)</f>
        <v>0</v>
      </c>
      <c r="CU144" s="17">
        <f>([86]SUMMARY!$G150)</f>
        <v>0</v>
      </c>
      <c r="CV144" s="17">
        <f>([87]SUMMARY!$G150)</f>
        <v>0</v>
      </c>
      <c r="CW144" s="17">
        <f>([88]SUMMARY!$G150)</f>
        <v>0</v>
      </c>
      <c r="CX144" s="17">
        <f>([89]SUMMARY!$G150)</f>
        <v>0</v>
      </c>
      <c r="CY144" s="17">
        <f>([90]SUMMARY!$G150)</f>
        <v>0</v>
      </c>
      <c r="CZ144" s="17">
        <f>([91]SUMMARY!$G150)</f>
        <v>0</v>
      </c>
      <c r="DA144" s="17">
        <f>([92]SUMMARY!$G150)</f>
        <v>0</v>
      </c>
    </row>
    <row r="145" spans="1:105">
      <c r="A145" s="131">
        <v>2240500</v>
      </c>
      <c r="B145" s="131" t="s">
        <v>122</v>
      </c>
      <c r="C145" s="132">
        <v>-40566487</v>
      </c>
      <c r="D145" s="132">
        <v>-22265000</v>
      </c>
      <c r="E145" s="132">
        <f>SUM(Q145:DA145)</f>
        <v>-28295000</v>
      </c>
      <c r="F145" s="21">
        <f>SUM(E145-D145)</f>
        <v>-6030000</v>
      </c>
      <c r="G145" s="21">
        <v>-20000000</v>
      </c>
      <c r="H145" s="21">
        <f t="shared" si="196"/>
        <v>-21100000</v>
      </c>
      <c r="I145" s="21">
        <f t="shared" si="197"/>
        <v>0</v>
      </c>
      <c r="J145" s="21">
        <f t="shared" si="198"/>
        <v>0</v>
      </c>
      <c r="K145" s="21">
        <f t="shared" si="199"/>
        <v>-2050000</v>
      </c>
      <c r="L145" s="21">
        <f t="shared" si="200"/>
        <v>-2310000</v>
      </c>
      <c r="M145" s="21">
        <f t="shared" si="201"/>
        <v>0</v>
      </c>
      <c r="N145" s="21">
        <f>SUM(CB145:CH145)</f>
        <v>-6030000</v>
      </c>
      <c r="O145" s="21">
        <f t="shared" si="202"/>
        <v>-14000000</v>
      </c>
      <c r="P145" s="21">
        <f>SUM(CS145:DA145)</f>
        <v>-3905000</v>
      </c>
      <c r="Q145" s="17">
        <f>([4]SUMMARY!$G151)</f>
        <v>0</v>
      </c>
      <c r="R145" s="17">
        <f>([5]SUMMARY!$G151)</f>
        <v>0</v>
      </c>
      <c r="S145" s="17">
        <f>([6]SUMMARY!$G151)</f>
        <v>0</v>
      </c>
      <c r="T145" s="17">
        <f>([7]SUMMARY!$G151)</f>
        <v>0</v>
      </c>
      <c r="U145" s="17">
        <f>([8]SUMMARY!$G151)</f>
        <v>0</v>
      </c>
      <c r="V145" s="17">
        <f>([9]SUMMARY!$G151)</f>
        <v>0</v>
      </c>
      <c r="W145" s="17">
        <f>([10]SUMMARY!$G151)</f>
        <v>0</v>
      </c>
      <c r="X145" s="17">
        <f>([11]SUMMARY!$G151)</f>
        <v>0</v>
      </c>
      <c r="Y145" s="17">
        <f>([12]SUMMARY!$G151)</f>
        <v>0</v>
      </c>
      <c r="Z145" s="17">
        <f>([13]SUMMARY!$G151)</f>
        <v>0</v>
      </c>
      <c r="AA145" s="17">
        <f>([14]SUMMARY!$G151)</f>
        <v>0</v>
      </c>
      <c r="AB145" s="17">
        <f>([15]SUMMARY!$G151)</f>
        <v>0</v>
      </c>
      <c r="AC145" s="17">
        <f>([16]SUMMARY!$G151)</f>
        <v>0</v>
      </c>
      <c r="AD145" s="17">
        <f>([17]SUMMARY!$G151)</f>
        <v>0</v>
      </c>
      <c r="AE145" s="17">
        <f>([18]SUMMARY!$G151)</f>
        <v>0</v>
      </c>
      <c r="AF145" s="17">
        <f>([19]SUMMARY!$G151)</f>
        <v>0</v>
      </c>
      <c r="AG145" s="17">
        <f>([20]SUMMARY!$G151)</f>
        <v>0</v>
      </c>
      <c r="AH145" s="17">
        <f>([21]SUMMARY!$G151)</f>
        <v>0</v>
      </c>
      <c r="AI145" s="17">
        <f>([22]SUMMARY!$G151)</f>
        <v>0</v>
      </c>
      <c r="AJ145" s="17">
        <f>([23]SUMMARY!$G151)</f>
        <v>0</v>
      </c>
      <c r="AK145" s="17">
        <f>([24]SUMMARY!$G151)</f>
        <v>-54524</v>
      </c>
      <c r="AL145" s="17">
        <f>([25]SUMMARY!$G151)</f>
        <v>-1995476</v>
      </c>
      <c r="AM145" s="17">
        <f>([26]SUMMARY!$G151)</f>
        <v>0</v>
      </c>
      <c r="AN145" s="17">
        <f>([27]SUMMARY!$G151)</f>
        <v>0</v>
      </c>
      <c r="AO145" s="17">
        <f>([28]SUMMARY!$G151)</f>
        <v>-1000000</v>
      </c>
      <c r="AP145" s="17">
        <f>([29]SUMMARY!$F116)</f>
        <v>0</v>
      </c>
      <c r="AQ145" s="17">
        <f>([30]SUMMARY!$G151)</f>
        <v>0</v>
      </c>
      <c r="AR145" s="17">
        <f>([31]SUMMARY!$G151)</f>
        <v>0</v>
      </c>
      <c r="AS145" s="17">
        <f>([32]SUMMARY!$G151)</f>
        <v>0</v>
      </c>
      <c r="AT145" s="17">
        <f>([33]SUMMARY!$G151)</f>
        <v>0</v>
      </c>
      <c r="AU145" s="17">
        <f>([34]SUMMARY!$G151)</f>
        <v>0</v>
      </c>
      <c r="AV145" s="17">
        <f>([35]SUMMARY!$G151)</f>
        <v>0</v>
      </c>
      <c r="AW145" s="17">
        <f>([36]SUMMARY!$G151)</f>
        <v>0</v>
      </c>
      <c r="AX145" s="17">
        <f>([37]SUMMARY!$G151)</f>
        <v>0</v>
      </c>
      <c r="AY145" s="17">
        <f>([38]SUMMARY!$G151)</f>
        <v>0</v>
      </c>
      <c r="AZ145" s="17">
        <f>([39]SUMMARY!$G151)</f>
        <v>0</v>
      </c>
      <c r="BA145" s="17">
        <f>([40]SUMMARY!$G151)</f>
        <v>0</v>
      </c>
      <c r="BB145" s="17">
        <f>([41]SUMMARY!$F116)</f>
        <v>0</v>
      </c>
      <c r="BC145" s="17">
        <f>([42]SUMMARY!$G151)</f>
        <v>0</v>
      </c>
      <c r="BD145" s="17">
        <f>([43]SUMMARY!$G151)</f>
        <v>-510000</v>
      </c>
      <c r="BE145" s="17">
        <f>([44]SUMMARY!$G151)</f>
        <v>-400000</v>
      </c>
      <c r="BF145" s="17">
        <f>([45]SUMMARY!$G151)</f>
        <v>-400000</v>
      </c>
      <c r="BG145" s="17">
        <f>([46]SUMMARY!$G151)</f>
        <v>0</v>
      </c>
      <c r="BH145" s="17">
        <f>([47]SUMMARY!$F116)</f>
        <v>0</v>
      </c>
      <c r="BI145" s="17">
        <f>([48]SUMMARY!$F116)</f>
        <v>0</v>
      </c>
      <c r="BJ145" s="17">
        <f>([49]SUMMARY!$F116)</f>
        <v>0</v>
      </c>
      <c r="BK145" s="17">
        <f>([50]SUMMARY!$G151)</f>
        <v>0</v>
      </c>
      <c r="BL145" s="17">
        <f>([51]SUMMARY!$F116)</f>
        <v>0</v>
      </c>
      <c r="BM145" s="17">
        <f>([52]SUMMARY!$G151)</f>
        <v>0</v>
      </c>
      <c r="BN145" s="17">
        <f>([53]SUMMARY!$G151)</f>
        <v>0</v>
      </c>
      <c r="BO145" s="17">
        <f>([54]SUMMARY!$G151)</f>
        <v>0</v>
      </c>
      <c r="BP145" s="17">
        <f>([55]SUMMARY!$G151)</f>
        <v>0</v>
      </c>
      <c r="BQ145" s="17">
        <f>([56]SUMMARY!$G151)</f>
        <v>0</v>
      </c>
      <c r="BR145" s="17">
        <f>([57]SUMMARY!$G151)</f>
        <v>0</v>
      </c>
      <c r="BS145" s="17">
        <f>([58]SUMMARY!$F116)</f>
        <v>0</v>
      </c>
      <c r="BT145" s="17">
        <f>([59]SUMMARY!$F116)</f>
        <v>0</v>
      </c>
      <c r="BU145" s="17">
        <f>([60]SUMMARY!$G151)</f>
        <v>0</v>
      </c>
      <c r="BV145" s="17">
        <f>([61]SUMMARY!$F116)</f>
        <v>0</v>
      </c>
      <c r="BW145" s="17">
        <f>([62]SUMMARY!$G151)</f>
        <v>0</v>
      </c>
      <c r="BX145" s="17">
        <f>([63]SUMMARY!$G151)</f>
        <v>0</v>
      </c>
      <c r="BY145" s="17">
        <f>([64]SUMMARY!$G151)</f>
        <v>0</v>
      </c>
      <c r="BZ145" s="17">
        <f>([65]SUMMARY!$G151)</f>
        <v>0</v>
      </c>
      <c r="CA145" s="17">
        <f>([66]SUMMARY!$G151)</f>
        <v>0</v>
      </c>
      <c r="CB145" s="17">
        <f>([67]SUMMARY!$G151)</f>
        <v>0</v>
      </c>
      <c r="CC145" s="17">
        <f>([68]SUMMARY!$G151)</f>
        <v>0</v>
      </c>
      <c r="CD145" s="17">
        <f>([69]SUMMARY!$G151)</f>
        <v>0</v>
      </c>
      <c r="CE145" s="17">
        <f>([70]SUMMARY!$G151)</f>
        <v>0</v>
      </c>
      <c r="CF145" s="17">
        <f>([71]SUMMARY!$G151)</f>
        <v>-6030000</v>
      </c>
      <c r="CG145" s="17">
        <f>([72]SUMMARY!$G151)</f>
        <v>0</v>
      </c>
      <c r="CH145" s="17">
        <f>([73]SUMMARY!$G151)</f>
        <v>0</v>
      </c>
      <c r="CI145" s="17">
        <f>([74]SUMMARY!$G151)</f>
        <v>0</v>
      </c>
      <c r="CJ145" s="17">
        <f>([75]SUMMARY!$G151)</f>
        <v>0</v>
      </c>
      <c r="CK145" s="17">
        <f>([76]SUMMARY!$G151)</f>
        <v>0</v>
      </c>
      <c r="CL145" s="17">
        <f>([77]SUMMARY!$G151)</f>
        <v>0</v>
      </c>
      <c r="CM145" s="17">
        <f>([78]SUMMARY!$G151)</f>
        <v>0</v>
      </c>
      <c r="CN145" s="17">
        <f>([79]SUMMARY!$G151)</f>
        <v>0</v>
      </c>
      <c r="CO145" s="17">
        <f>([80]SUMMARY!$G151)</f>
        <v>0</v>
      </c>
      <c r="CP145" s="17">
        <f>([81]SUMMARY!$G151)</f>
        <v>0</v>
      </c>
      <c r="CQ145" s="17">
        <f>([82]SUMMARY!$G151)</f>
        <v>0</v>
      </c>
      <c r="CR145" s="17">
        <f>([83]SUMMARY!$G151)</f>
        <v>-14000000</v>
      </c>
      <c r="CS145" s="17">
        <f>([84]SUMMARY!$G151)</f>
        <v>0</v>
      </c>
      <c r="CT145" s="17">
        <f>([85]SUMMARY!$F116)</f>
        <v>-3905000</v>
      </c>
      <c r="CU145" s="17">
        <f>([86]SUMMARY!$G151)</f>
        <v>0</v>
      </c>
      <c r="CV145" s="17">
        <f>([87]SUMMARY!$G151)</f>
        <v>0</v>
      </c>
      <c r="CW145" s="17">
        <f>([88]SUMMARY!$G151)</f>
        <v>0</v>
      </c>
      <c r="CX145" s="17">
        <f>([89]SUMMARY!$G151)</f>
        <v>0</v>
      </c>
      <c r="CY145" s="17">
        <f>([90]SUMMARY!$G151)</f>
        <v>0</v>
      </c>
      <c r="CZ145" s="17">
        <f>([91]SUMMARY!$G151)</f>
        <v>0</v>
      </c>
      <c r="DA145" s="17">
        <f>([92]SUMMARY!$G151)</f>
        <v>0</v>
      </c>
    </row>
    <row r="146" spans="1:105">
      <c r="A146" s="3">
        <v>2249995</v>
      </c>
      <c r="B146" s="3" t="s">
        <v>123</v>
      </c>
      <c r="C146" s="14">
        <v>-287757487</v>
      </c>
      <c r="D146" s="14">
        <v>-277398000</v>
      </c>
      <c r="E146" s="272">
        <f>SUM(E141:E145)</f>
        <v>-284594000</v>
      </c>
      <c r="F146" s="14">
        <f>SUM(F141:F145)</f>
        <v>-7196000</v>
      </c>
      <c r="G146" s="14">
        <f t="shared" ref="G146:H146" si="203">SUM(G141:G145)</f>
        <v>-285387580</v>
      </c>
      <c r="H146" s="14">
        <f t="shared" si="203"/>
        <v>-294840411.89999998</v>
      </c>
      <c r="I146" s="21">
        <f t="shared" ref="I146:P146" si="204">SUM(I142:I145)</f>
        <v>0</v>
      </c>
      <c r="J146" s="21">
        <f t="shared" si="204"/>
        <v>0</v>
      </c>
      <c r="K146" s="21">
        <f t="shared" si="204"/>
        <v>-222489000</v>
      </c>
      <c r="L146" s="21">
        <f t="shared" si="204"/>
        <v>-2310000</v>
      </c>
      <c r="M146" s="21">
        <f t="shared" si="204"/>
        <v>0</v>
      </c>
      <c r="N146" s="21">
        <f t="shared" ref="N146" si="205">SUM(N142:N145)</f>
        <v>-6030000</v>
      </c>
      <c r="O146" s="21">
        <f t="shared" si="204"/>
        <v>-14000000</v>
      </c>
      <c r="P146" s="21">
        <f t="shared" si="204"/>
        <v>-39765000</v>
      </c>
      <c r="Q146" s="9">
        <f t="shared" ref="Q146" si="206">SUM(Q141:Q145)</f>
        <v>0</v>
      </c>
      <c r="R146" s="9">
        <f t="shared" ref="R146:S146" si="207">SUM(R141:R145)</f>
        <v>0</v>
      </c>
      <c r="S146" s="9">
        <f t="shared" si="207"/>
        <v>0</v>
      </c>
      <c r="T146" s="9">
        <f t="shared" ref="T146:AB146" si="208">SUM(T141:T145)</f>
        <v>0</v>
      </c>
      <c r="U146" s="9">
        <f t="shared" si="208"/>
        <v>0</v>
      </c>
      <c r="V146" s="9">
        <f t="shared" si="208"/>
        <v>0</v>
      </c>
      <c r="W146" s="9">
        <f t="shared" si="208"/>
        <v>0</v>
      </c>
      <c r="X146" s="9">
        <f t="shared" si="208"/>
        <v>0</v>
      </c>
      <c r="Y146" s="9">
        <f t="shared" si="208"/>
        <v>0</v>
      </c>
      <c r="Z146" s="9">
        <f t="shared" si="208"/>
        <v>0</v>
      </c>
      <c r="AA146" s="9">
        <f t="shared" si="208"/>
        <v>0</v>
      </c>
      <c r="AB146" s="9">
        <f t="shared" si="208"/>
        <v>0</v>
      </c>
      <c r="AC146" s="9">
        <f t="shared" ref="AC146:AO146" si="209">SUM(AC141:AC145)</f>
        <v>0</v>
      </c>
      <c r="AD146" s="9">
        <f t="shared" si="209"/>
        <v>0</v>
      </c>
      <c r="AE146" s="9">
        <f t="shared" si="209"/>
        <v>0</v>
      </c>
      <c r="AF146" s="9">
        <f t="shared" si="209"/>
        <v>0</v>
      </c>
      <c r="AG146" s="9">
        <f t="shared" si="209"/>
        <v>0</v>
      </c>
      <c r="AH146" s="9">
        <f t="shared" si="209"/>
        <v>0</v>
      </c>
      <c r="AI146" s="9">
        <f t="shared" si="209"/>
        <v>0</v>
      </c>
      <c r="AJ146" s="9">
        <f t="shared" si="209"/>
        <v>0</v>
      </c>
      <c r="AK146" s="9">
        <f t="shared" ref="AK146" si="210">SUM(AK141:AK145)</f>
        <v>-54524</v>
      </c>
      <c r="AL146" s="9">
        <f t="shared" si="209"/>
        <v>-222434476</v>
      </c>
      <c r="AM146" s="9">
        <f t="shared" si="209"/>
        <v>0</v>
      </c>
      <c r="AN146" s="9">
        <f t="shared" si="209"/>
        <v>0</v>
      </c>
      <c r="AO146" s="9">
        <f t="shared" si="209"/>
        <v>-1000000</v>
      </c>
      <c r="AP146" s="9">
        <f t="shared" ref="AP146:DA146" si="211">SUM(AP141:AP145)</f>
        <v>0</v>
      </c>
      <c r="AQ146" s="9">
        <f t="shared" si="211"/>
        <v>0</v>
      </c>
      <c r="AR146" s="9">
        <f t="shared" si="211"/>
        <v>0</v>
      </c>
      <c r="AS146" s="9">
        <f t="shared" si="211"/>
        <v>0</v>
      </c>
      <c r="AT146" s="9">
        <f t="shared" si="211"/>
        <v>0</v>
      </c>
      <c r="AU146" s="9">
        <f t="shared" si="211"/>
        <v>0</v>
      </c>
      <c r="AV146" s="9">
        <f t="shared" si="211"/>
        <v>0</v>
      </c>
      <c r="AW146" s="9">
        <f t="shared" si="211"/>
        <v>0</v>
      </c>
      <c r="AX146" s="9">
        <f t="shared" si="211"/>
        <v>0</v>
      </c>
      <c r="AY146" s="9">
        <f t="shared" si="211"/>
        <v>0</v>
      </c>
      <c r="AZ146" s="9">
        <f t="shared" si="211"/>
        <v>0</v>
      </c>
      <c r="BA146" s="9">
        <f t="shared" si="211"/>
        <v>0</v>
      </c>
      <c r="BB146" s="9">
        <f t="shared" si="211"/>
        <v>0</v>
      </c>
      <c r="BC146" s="9">
        <f t="shared" si="211"/>
        <v>0</v>
      </c>
      <c r="BD146" s="9">
        <f t="shared" si="211"/>
        <v>-510000</v>
      </c>
      <c r="BE146" s="9">
        <f t="shared" si="211"/>
        <v>-400000</v>
      </c>
      <c r="BF146" s="9">
        <f t="shared" si="211"/>
        <v>-400000</v>
      </c>
      <c r="BG146" s="9">
        <f t="shared" si="211"/>
        <v>0</v>
      </c>
      <c r="BH146" s="9">
        <f t="shared" si="211"/>
        <v>0</v>
      </c>
      <c r="BI146" s="9">
        <f t="shared" si="211"/>
        <v>0</v>
      </c>
      <c r="BJ146" s="9">
        <f t="shared" si="211"/>
        <v>0</v>
      </c>
      <c r="BK146" s="9">
        <f t="shared" si="211"/>
        <v>0</v>
      </c>
      <c r="BL146" s="9">
        <f t="shared" si="211"/>
        <v>0</v>
      </c>
      <c r="BM146" s="9">
        <f t="shared" si="211"/>
        <v>0</v>
      </c>
      <c r="BN146" s="9">
        <f t="shared" si="211"/>
        <v>0</v>
      </c>
      <c r="BO146" s="9">
        <f t="shared" si="211"/>
        <v>0</v>
      </c>
      <c r="BP146" s="9">
        <f t="shared" si="211"/>
        <v>0</v>
      </c>
      <c r="BQ146" s="9">
        <f t="shared" si="211"/>
        <v>0</v>
      </c>
      <c r="BR146" s="9">
        <f t="shared" si="211"/>
        <v>0</v>
      </c>
      <c r="BS146" s="9">
        <f t="shared" si="211"/>
        <v>0</v>
      </c>
      <c r="BT146" s="9">
        <f t="shared" si="211"/>
        <v>0</v>
      </c>
      <c r="BU146" s="9">
        <f t="shared" si="211"/>
        <v>0</v>
      </c>
      <c r="BV146" s="9">
        <f t="shared" ref="BV146" si="212">SUM(BV141:BV145)</f>
        <v>0</v>
      </c>
      <c r="BW146" s="9">
        <f t="shared" si="211"/>
        <v>0</v>
      </c>
      <c r="BX146" s="9">
        <f t="shared" si="211"/>
        <v>0</v>
      </c>
      <c r="BY146" s="9">
        <f t="shared" si="211"/>
        <v>0</v>
      </c>
      <c r="BZ146" s="9">
        <f t="shared" si="211"/>
        <v>0</v>
      </c>
      <c r="CA146" s="9">
        <f t="shared" si="211"/>
        <v>0</v>
      </c>
      <c r="CB146" s="9">
        <f t="shared" si="211"/>
        <v>0</v>
      </c>
      <c r="CC146" s="9">
        <f t="shared" si="211"/>
        <v>0</v>
      </c>
      <c r="CD146" s="9">
        <f t="shared" si="211"/>
        <v>0</v>
      </c>
      <c r="CE146" s="9">
        <f t="shared" si="211"/>
        <v>0</v>
      </c>
      <c r="CF146" s="9">
        <f t="shared" si="211"/>
        <v>-6030000</v>
      </c>
      <c r="CG146" s="9">
        <f t="shared" si="211"/>
        <v>0</v>
      </c>
      <c r="CH146" s="9">
        <f t="shared" si="211"/>
        <v>0</v>
      </c>
      <c r="CI146" s="9">
        <f t="shared" si="211"/>
        <v>0</v>
      </c>
      <c r="CJ146" s="9">
        <f t="shared" si="211"/>
        <v>0</v>
      </c>
      <c r="CK146" s="9">
        <f t="shared" si="211"/>
        <v>0</v>
      </c>
      <c r="CL146" s="9">
        <f t="shared" si="211"/>
        <v>0</v>
      </c>
      <c r="CM146" s="9">
        <f t="shared" si="211"/>
        <v>0</v>
      </c>
      <c r="CN146" s="9">
        <f t="shared" si="211"/>
        <v>0</v>
      </c>
      <c r="CO146" s="9">
        <f t="shared" si="211"/>
        <v>0</v>
      </c>
      <c r="CP146" s="9">
        <f t="shared" si="211"/>
        <v>0</v>
      </c>
      <c r="CQ146" s="9">
        <f t="shared" si="211"/>
        <v>0</v>
      </c>
      <c r="CR146" s="9">
        <f t="shared" si="211"/>
        <v>-14000000</v>
      </c>
      <c r="CS146" s="9">
        <f t="shared" si="211"/>
        <v>0</v>
      </c>
      <c r="CT146" s="9">
        <f t="shared" si="211"/>
        <v>-3905000</v>
      </c>
      <c r="CU146" s="9">
        <f t="shared" si="211"/>
        <v>0</v>
      </c>
      <c r="CV146" s="9">
        <f t="shared" si="211"/>
        <v>0</v>
      </c>
      <c r="CW146" s="9">
        <f t="shared" si="211"/>
        <v>0</v>
      </c>
      <c r="CX146" s="9">
        <f t="shared" si="211"/>
        <v>-35860000</v>
      </c>
      <c r="CY146" s="9">
        <f t="shared" si="211"/>
        <v>0</v>
      </c>
      <c r="CZ146" s="9">
        <f t="shared" si="211"/>
        <v>0</v>
      </c>
      <c r="DA146" s="9">
        <f t="shared" si="211"/>
        <v>0</v>
      </c>
    </row>
    <row r="147" spans="1:105">
      <c r="A147" s="1"/>
      <c r="B147" s="1"/>
      <c r="C147" s="12"/>
      <c r="D147" s="12"/>
      <c r="I147" s="20"/>
      <c r="J147" s="20"/>
      <c r="K147" s="20"/>
      <c r="L147" s="20"/>
      <c r="M147" s="20"/>
      <c r="N147" s="20"/>
      <c r="O147" s="20"/>
      <c r="P147" s="20"/>
    </row>
    <row r="148" spans="1:105">
      <c r="A148" s="1">
        <v>2260000</v>
      </c>
      <c r="B148" s="1" t="s">
        <v>124</v>
      </c>
      <c r="C148" s="12"/>
      <c r="D148" s="12"/>
      <c r="I148" s="20"/>
      <c r="J148" s="20"/>
      <c r="K148" s="20"/>
      <c r="L148" s="20"/>
      <c r="M148" s="20"/>
      <c r="N148" s="20"/>
      <c r="O148" s="20"/>
      <c r="P148" s="20"/>
    </row>
    <row r="149" spans="1:105">
      <c r="A149" s="131">
        <v>2260806</v>
      </c>
      <c r="B149" s="131" t="s">
        <v>125</v>
      </c>
      <c r="C149" s="132">
        <v>0</v>
      </c>
      <c r="D149" s="132">
        <v>0</v>
      </c>
      <c r="E149" s="132">
        <f>SUM(Q149:DA149)</f>
        <v>0</v>
      </c>
      <c r="F149" s="21">
        <f>SUM(E149-D149)</f>
        <v>0</v>
      </c>
      <c r="G149" s="21">
        <f t="shared" ref="G149:G151" si="213">SUM(E149*5.3%)+E149</f>
        <v>0</v>
      </c>
      <c r="H149" s="21">
        <f t="shared" ref="H149:H151" si="214">SUM(G149*5.5%)+G149</f>
        <v>0</v>
      </c>
      <c r="I149" s="21">
        <f t="shared" ref="I149:I151" si="215">SUM(Q149:AD149)</f>
        <v>0</v>
      </c>
      <c r="J149" s="21">
        <f t="shared" ref="J149:J151" si="216">SUM(AE149:AJ149)</f>
        <v>0</v>
      </c>
      <c r="K149" s="21">
        <f t="shared" ref="K149:K151" si="217">SUM(AK149:AM149)</f>
        <v>0</v>
      </c>
      <c r="L149" s="21">
        <f t="shared" ref="L149:L151" si="218">SUM(AN149:BL149)</f>
        <v>0</v>
      </c>
      <c r="M149" s="21">
        <f t="shared" ref="M149:M151" si="219">SUM(BM149:CA149)</f>
        <v>0</v>
      </c>
      <c r="N149" s="21">
        <f>SUM(CB149:CH149)</f>
        <v>0</v>
      </c>
      <c r="O149" s="21">
        <f t="shared" ref="O149:O151" si="220">SUM(CI149:CR149)</f>
        <v>0</v>
      </c>
      <c r="P149" s="21">
        <f>SUM(CS149:DA149)</f>
        <v>0</v>
      </c>
      <c r="Q149" s="17">
        <f>([4]SUMMARY!$G155)</f>
        <v>0</v>
      </c>
      <c r="R149" s="17">
        <f>([5]SUMMARY!$G155)</f>
        <v>0</v>
      </c>
      <c r="S149" s="17">
        <f>([6]SUMMARY!$G155)</f>
        <v>0</v>
      </c>
      <c r="T149" s="17">
        <f>([7]SUMMARY!$G155)</f>
        <v>0</v>
      </c>
      <c r="U149" s="17">
        <f>([8]SUMMARY!$G155)</f>
        <v>0</v>
      </c>
      <c r="V149" s="17">
        <f>([9]SUMMARY!$G155)</f>
        <v>0</v>
      </c>
      <c r="W149" s="17">
        <f>([10]SUMMARY!$G155)</f>
        <v>0</v>
      </c>
      <c r="X149" s="17">
        <f>([11]SUMMARY!$G155)</f>
        <v>0</v>
      </c>
      <c r="Y149" s="17">
        <f>([12]SUMMARY!$G155)</f>
        <v>0</v>
      </c>
      <c r="Z149" s="17">
        <f>([13]SUMMARY!$G155)</f>
        <v>0</v>
      </c>
      <c r="AA149" s="17">
        <f>([14]SUMMARY!$G155)</f>
        <v>0</v>
      </c>
      <c r="AB149" s="17">
        <f>([15]SUMMARY!$G155)</f>
        <v>0</v>
      </c>
      <c r="AC149" s="17">
        <f>([16]SUMMARY!$G155)</f>
        <v>0</v>
      </c>
      <c r="AD149" s="17">
        <f>([17]SUMMARY!$G155)</f>
        <v>0</v>
      </c>
      <c r="AE149" s="17">
        <f>([18]SUMMARY!$G155)</f>
        <v>0</v>
      </c>
      <c r="AF149" s="17">
        <f>([19]SUMMARY!$G155)</f>
        <v>0</v>
      </c>
      <c r="AG149" s="17">
        <f>([20]SUMMARY!$G155)</f>
        <v>0</v>
      </c>
      <c r="AH149" s="17">
        <f>([21]SUMMARY!$G155)</f>
        <v>0</v>
      </c>
      <c r="AI149" s="17">
        <f>([22]SUMMARY!$G155)</f>
        <v>0</v>
      </c>
      <c r="AJ149" s="17">
        <f>([23]SUMMARY!$G155)</f>
        <v>0</v>
      </c>
      <c r="AK149" s="17">
        <f>([24]SUMMARY!$G155)</f>
        <v>0</v>
      </c>
      <c r="AL149" s="17">
        <f>([25]SUMMARY!$G155)</f>
        <v>0</v>
      </c>
      <c r="AM149" s="17">
        <f>([26]SUMMARY!$G155)</f>
        <v>0</v>
      </c>
      <c r="AN149" s="17">
        <f>([27]SUMMARY!$G155)</f>
        <v>0</v>
      </c>
      <c r="AO149" s="17">
        <f>([28]SUMMARY!$G155)</f>
        <v>0</v>
      </c>
      <c r="AP149" s="17">
        <f>([29]SUMMARY!$F120)</f>
        <v>0</v>
      </c>
      <c r="AQ149" s="17">
        <f>([30]SUMMARY!$G155)</f>
        <v>0</v>
      </c>
      <c r="AR149" s="17">
        <f>([31]SUMMARY!$G155)</f>
        <v>0</v>
      </c>
      <c r="AS149" s="17">
        <f>([32]SUMMARY!$G155)</f>
        <v>0</v>
      </c>
      <c r="AT149" s="17">
        <f>([33]SUMMARY!$G155)</f>
        <v>0</v>
      </c>
      <c r="AU149" s="17">
        <f>([34]SUMMARY!$G155)</f>
        <v>0</v>
      </c>
      <c r="AV149" s="17">
        <f>([35]SUMMARY!$G155)</f>
        <v>0</v>
      </c>
      <c r="AW149" s="17">
        <f>([36]SUMMARY!$G155)</f>
        <v>0</v>
      </c>
      <c r="AX149" s="17">
        <f>([37]SUMMARY!$G155)</f>
        <v>0</v>
      </c>
      <c r="AY149" s="17">
        <f>([38]SUMMARY!$G155)</f>
        <v>0</v>
      </c>
      <c r="AZ149" s="17">
        <f>([39]SUMMARY!$G155)</f>
        <v>0</v>
      </c>
      <c r="BA149" s="17">
        <f>([40]SUMMARY!$G155)</f>
        <v>0</v>
      </c>
      <c r="BB149" s="17">
        <f>([41]SUMMARY!$F120)</f>
        <v>0</v>
      </c>
      <c r="BC149" s="17">
        <f>([42]SUMMARY!$G155)</f>
        <v>0</v>
      </c>
      <c r="BD149" s="17">
        <f>([43]SUMMARY!$G155)</f>
        <v>0</v>
      </c>
      <c r="BE149" s="17">
        <f>([44]SUMMARY!$G155)</f>
        <v>0</v>
      </c>
      <c r="BF149" s="17">
        <f>([45]SUMMARY!$G155)</f>
        <v>0</v>
      </c>
      <c r="BG149" s="17">
        <f>([46]SUMMARY!$G155)</f>
        <v>0</v>
      </c>
      <c r="BH149" s="17">
        <f>([47]SUMMARY!$F120)</f>
        <v>0</v>
      </c>
      <c r="BI149" s="17">
        <f>([48]SUMMARY!$F120)</f>
        <v>0</v>
      </c>
      <c r="BJ149" s="17">
        <f>([49]SUMMARY!$F120)</f>
        <v>0</v>
      </c>
      <c r="BK149" s="17">
        <f>([50]SUMMARY!$G155)</f>
        <v>0</v>
      </c>
      <c r="BL149" s="17">
        <f>([51]SUMMARY!$F120)</f>
        <v>0</v>
      </c>
      <c r="BM149" s="17">
        <f>([52]SUMMARY!$G155)</f>
        <v>0</v>
      </c>
      <c r="BN149" s="17">
        <f>([53]SUMMARY!$G155)</f>
        <v>0</v>
      </c>
      <c r="BO149" s="17">
        <f>([54]SUMMARY!$G155)</f>
        <v>0</v>
      </c>
      <c r="BP149" s="17">
        <f>([55]SUMMARY!$G155)</f>
        <v>0</v>
      </c>
      <c r="BQ149" s="17">
        <f>([56]SUMMARY!$G155)</f>
        <v>0</v>
      </c>
      <c r="BR149" s="17">
        <f>([57]SUMMARY!$G155)</f>
        <v>0</v>
      </c>
      <c r="BS149" s="17">
        <f>([58]SUMMARY!$F120)</f>
        <v>0</v>
      </c>
      <c r="BT149" s="17">
        <f>([59]SUMMARY!$F120)</f>
        <v>0</v>
      </c>
      <c r="BU149" s="17">
        <f>([60]SUMMARY!$G155)</f>
        <v>0</v>
      </c>
      <c r="BV149" s="17">
        <f>([61]SUMMARY!$F120)</f>
        <v>0</v>
      </c>
      <c r="BW149" s="17">
        <f>([62]SUMMARY!$G155)</f>
        <v>0</v>
      </c>
      <c r="BX149" s="17">
        <f>([63]SUMMARY!$G155)</f>
        <v>0</v>
      </c>
      <c r="BY149" s="17">
        <f>([64]SUMMARY!$G155)</f>
        <v>0</v>
      </c>
      <c r="BZ149" s="17">
        <f>([65]SUMMARY!$G155)</f>
        <v>0</v>
      </c>
      <c r="CA149" s="17">
        <f>([66]SUMMARY!$G155)</f>
        <v>0</v>
      </c>
      <c r="CB149" s="17">
        <f>([67]SUMMARY!$G155)</f>
        <v>0</v>
      </c>
      <c r="CC149" s="17">
        <f>([68]SUMMARY!$G155)</f>
        <v>0</v>
      </c>
      <c r="CD149" s="17">
        <f>([69]SUMMARY!$G155)</f>
        <v>0</v>
      </c>
      <c r="CE149" s="17">
        <f>([70]SUMMARY!$G155)</f>
        <v>0</v>
      </c>
      <c r="CF149" s="17">
        <f>([71]SUMMARY!$G155)</f>
        <v>0</v>
      </c>
      <c r="CG149" s="17">
        <f>([72]SUMMARY!$G155)</f>
        <v>0</v>
      </c>
      <c r="CH149" s="17">
        <f>([73]SUMMARY!$G155)</f>
        <v>0</v>
      </c>
      <c r="CI149" s="17">
        <f>([74]SUMMARY!$G155)</f>
        <v>0</v>
      </c>
      <c r="CJ149" s="17">
        <f>([75]SUMMARY!$G155)</f>
        <v>0</v>
      </c>
      <c r="CK149" s="17">
        <f>([76]SUMMARY!$G155)</f>
        <v>0</v>
      </c>
      <c r="CL149" s="17">
        <f>([77]SUMMARY!$G155)</f>
        <v>0</v>
      </c>
      <c r="CM149" s="17">
        <f>([78]SUMMARY!$G155)</f>
        <v>0</v>
      </c>
      <c r="CN149" s="17">
        <f>([79]SUMMARY!$G155)</f>
        <v>0</v>
      </c>
      <c r="CO149" s="17">
        <f>([80]SUMMARY!$G155)</f>
        <v>0</v>
      </c>
      <c r="CP149" s="17">
        <f>([81]SUMMARY!$G155)</f>
        <v>0</v>
      </c>
      <c r="CQ149" s="17">
        <f>([82]SUMMARY!$G155)</f>
        <v>0</v>
      </c>
      <c r="CR149" s="17">
        <f>([83]SUMMARY!$G155)</f>
        <v>0</v>
      </c>
      <c r="CS149" s="17">
        <f>([84]SUMMARY!$G155)</f>
        <v>0</v>
      </c>
      <c r="CT149" s="17">
        <f>([85]SUMMARY!$F120)</f>
        <v>0</v>
      </c>
      <c r="CU149" s="17">
        <f>([86]SUMMARY!$G155)</f>
        <v>0</v>
      </c>
      <c r="CV149" s="17">
        <f>([87]SUMMARY!$G155)</f>
        <v>0</v>
      </c>
      <c r="CW149" s="17">
        <f>([88]SUMMARY!$G155)</f>
        <v>0</v>
      </c>
      <c r="CX149" s="17">
        <f>([89]SUMMARY!$G155)</f>
        <v>0</v>
      </c>
      <c r="CY149" s="17">
        <f>([90]SUMMARY!$G155)</f>
        <v>0</v>
      </c>
      <c r="CZ149" s="17">
        <f>([91]SUMMARY!$G155)</f>
        <v>0</v>
      </c>
      <c r="DA149" s="17">
        <f>([92]SUMMARY!$G155)</f>
        <v>0</v>
      </c>
    </row>
    <row r="150" spans="1:105">
      <c r="A150" s="131">
        <v>2260808</v>
      </c>
      <c r="B150" s="131" t="s">
        <v>126</v>
      </c>
      <c r="C150" s="132">
        <v>-9945702</v>
      </c>
      <c r="D150" s="132">
        <v>-7885260</v>
      </c>
      <c r="E150" s="132">
        <f>SUM(Q150:DA150)</f>
        <v>-2939301</v>
      </c>
      <c r="F150" s="21">
        <f>SUM(E150-D150)</f>
        <v>4945959</v>
      </c>
      <c r="G150" s="21">
        <f t="shared" si="213"/>
        <v>-3095083.9530000002</v>
      </c>
      <c r="H150" s="21">
        <f t="shared" si="214"/>
        <v>-3265313.5704150004</v>
      </c>
      <c r="I150" s="21">
        <f t="shared" si="215"/>
        <v>0</v>
      </c>
      <c r="J150" s="21">
        <f t="shared" si="216"/>
        <v>0</v>
      </c>
      <c r="K150" s="21">
        <f t="shared" si="217"/>
        <v>-2939301</v>
      </c>
      <c r="L150" s="21">
        <f t="shared" si="218"/>
        <v>0</v>
      </c>
      <c r="M150" s="21">
        <f t="shared" si="219"/>
        <v>0</v>
      </c>
      <c r="N150" s="21">
        <f>SUM(CB150:CH150)</f>
        <v>0</v>
      </c>
      <c r="O150" s="21">
        <f t="shared" si="220"/>
        <v>0</v>
      </c>
      <c r="P150" s="21">
        <f>SUM(CS150:DA150)</f>
        <v>0</v>
      </c>
      <c r="Q150" s="17">
        <f>([4]SUMMARY!$G156)</f>
        <v>0</v>
      </c>
      <c r="R150" s="17">
        <f>([5]SUMMARY!$G156)</f>
        <v>0</v>
      </c>
      <c r="S150" s="17">
        <f>([6]SUMMARY!$G156)</f>
        <v>0</v>
      </c>
      <c r="T150" s="17">
        <f>([7]SUMMARY!$G156)</f>
        <v>0</v>
      </c>
      <c r="U150" s="17">
        <f>([8]SUMMARY!$G156)</f>
        <v>0</v>
      </c>
      <c r="V150" s="17">
        <f>([9]SUMMARY!$G156)</f>
        <v>0</v>
      </c>
      <c r="W150" s="17">
        <f>([10]SUMMARY!$G156)</f>
        <v>0</v>
      </c>
      <c r="X150" s="17">
        <f>([11]SUMMARY!$G156)</f>
        <v>0</v>
      </c>
      <c r="Y150" s="17">
        <f>([12]SUMMARY!$G156)</f>
        <v>0</v>
      </c>
      <c r="Z150" s="17">
        <f>([13]SUMMARY!$G156)</f>
        <v>0</v>
      </c>
      <c r="AA150" s="17">
        <f>([14]SUMMARY!$G156)</f>
        <v>0</v>
      </c>
      <c r="AB150" s="17">
        <f>([15]SUMMARY!$G156)</f>
        <v>0</v>
      </c>
      <c r="AC150" s="17">
        <f>([16]SUMMARY!$G156)</f>
        <v>0</v>
      </c>
      <c r="AD150" s="17">
        <f>([17]SUMMARY!$G156)</f>
        <v>0</v>
      </c>
      <c r="AE150" s="17">
        <f>([18]SUMMARY!$G156)</f>
        <v>0</v>
      </c>
      <c r="AF150" s="17">
        <f>([19]SUMMARY!$G156)</f>
        <v>0</v>
      </c>
      <c r="AG150" s="17">
        <f>([20]SUMMARY!$G156)</f>
        <v>0</v>
      </c>
      <c r="AH150" s="17">
        <f>([21]SUMMARY!$G156)</f>
        <v>0</v>
      </c>
      <c r="AI150" s="17">
        <f>([22]SUMMARY!$G156)</f>
        <v>0</v>
      </c>
      <c r="AJ150" s="17">
        <f>([23]SUMMARY!$G156)</f>
        <v>0</v>
      </c>
      <c r="AK150" s="17">
        <f>([24]SUMMARY!$G156)</f>
        <v>0</v>
      </c>
      <c r="AL150" s="17">
        <f>([25]SUMMARY!$G156)</f>
        <v>-2939301</v>
      </c>
      <c r="AM150" s="17">
        <f>([26]SUMMARY!$G156)</f>
        <v>0</v>
      </c>
      <c r="AN150" s="17">
        <f>([27]SUMMARY!$G156)</f>
        <v>0</v>
      </c>
      <c r="AO150" s="17">
        <f>([28]SUMMARY!$G156)</f>
        <v>0</v>
      </c>
      <c r="AP150" s="17">
        <f>([29]SUMMARY!$F121)</f>
        <v>0</v>
      </c>
      <c r="AQ150" s="17">
        <f>([30]SUMMARY!$G156)</f>
        <v>0</v>
      </c>
      <c r="AR150" s="17">
        <f>([31]SUMMARY!$G156)</f>
        <v>0</v>
      </c>
      <c r="AS150" s="17">
        <f>([32]SUMMARY!$G156)</f>
        <v>0</v>
      </c>
      <c r="AT150" s="17">
        <f>([33]SUMMARY!$G156)</f>
        <v>0</v>
      </c>
      <c r="AU150" s="17">
        <f>([34]SUMMARY!$G156)</f>
        <v>0</v>
      </c>
      <c r="AV150" s="17">
        <f>([35]SUMMARY!$G156)</f>
        <v>0</v>
      </c>
      <c r="AW150" s="17">
        <f>([36]SUMMARY!$G156)</f>
        <v>0</v>
      </c>
      <c r="AX150" s="17">
        <f>([37]SUMMARY!$G156)</f>
        <v>0</v>
      </c>
      <c r="AY150" s="17">
        <f>([38]SUMMARY!$G156)</f>
        <v>0</v>
      </c>
      <c r="AZ150" s="17">
        <f>([39]SUMMARY!$G156)</f>
        <v>0</v>
      </c>
      <c r="BA150" s="17">
        <f>([40]SUMMARY!$G156)</f>
        <v>0</v>
      </c>
      <c r="BB150" s="17">
        <f>([41]SUMMARY!$F121)</f>
        <v>0</v>
      </c>
      <c r="BC150" s="17">
        <f>([42]SUMMARY!$G156)</f>
        <v>0</v>
      </c>
      <c r="BD150" s="17">
        <f>([43]SUMMARY!$G156)</f>
        <v>0</v>
      </c>
      <c r="BE150" s="17">
        <f>([44]SUMMARY!$G156)</f>
        <v>0</v>
      </c>
      <c r="BF150" s="17">
        <f>([45]SUMMARY!$G156)</f>
        <v>0</v>
      </c>
      <c r="BG150" s="17">
        <f>([46]SUMMARY!$G156)</f>
        <v>0</v>
      </c>
      <c r="BH150" s="17">
        <f>([47]SUMMARY!$F121)</f>
        <v>0</v>
      </c>
      <c r="BI150" s="17">
        <f>([48]SUMMARY!$F121)</f>
        <v>0</v>
      </c>
      <c r="BJ150" s="17">
        <f>([49]SUMMARY!$F121)</f>
        <v>0</v>
      </c>
      <c r="BK150" s="17">
        <f>([50]SUMMARY!$G156)</f>
        <v>0</v>
      </c>
      <c r="BL150" s="17">
        <f>([51]SUMMARY!$F121)</f>
        <v>0</v>
      </c>
      <c r="BM150" s="17">
        <f>([52]SUMMARY!$G156)</f>
        <v>0</v>
      </c>
      <c r="BN150" s="17">
        <f>([53]SUMMARY!$G156)</f>
        <v>0</v>
      </c>
      <c r="BO150" s="17">
        <f>([54]SUMMARY!$G156)</f>
        <v>0</v>
      </c>
      <c r="BP150" s="17">
        <f>([55]SUMMARY!$G156)</f>
        <v>0</v>
      </c>
      <c r="BQ150" s="17">
        <f>([56]SUMMARY!$G156)</f>
        <v>0</v>
      </c>
      <c r="BR150" s="17">
        <f>([57]SUMMARY!$G156)</f>
        <v>0</v>
      </c>
      <c r="BS150" s="17">
        <f>([58]SUMMARY!$F121)</f>
        <v>0</v>
      </c>
      <c r="BT150" s="17">
        <f>([59]SUMMARY!$F121)</f>
        <v>0</v>
      </c>
      <c r="BU150" s="17">
        <f>([60]SUMMARY!$G156)</f>
        <v>0</v>
      </c>
      <c r="BV150" s="17">
        <f>([61]SUMMARY!$F121)</f>
        <v>0</v>
      </c>
      <c r="BW150" s="17">
        <f>([62]SUMMARY!$G156)</f>
        <v>0</v>
      </c>
      <c r="BX150" s="17">
        <f>([63]SUMMARY!$G156)</f>
        <v>0</v>
      </c>
      <c r="BY150" s="17">
        <f>([64]SUMMARY!$G156)</f>
        <v>0</v>
      </c>
      <c r="BZ150" s="17">
        <f>([65]SUMMARY!$G156)</f>
        <v>0</v>
      </c>
      <c r="CA150" s="17">
        <f>([66]SUMMARY!$G156)</f>
        <v>0</v>
      </c>
      <c r="CB150" s="17">
        <f>([67]SUMMARY!$G156)</f>
        <v>0</v>
      </c>
      <c r="CC150" s="17">
        <f>([68]SUMMARY!$G156)</f>
        <v>0</v>
      </c>
      <c r="CD150" s="17">
        <f>([69]SUMMARY!$G156)</f>
        <v>0</v>
      </c>
      <c r="CE150" s="17">
        <f>([70]SUMMARY!$G156)</f>
        <v>0</v>
      </c>
      <c r="CF150" s="17">
        <f>([71]SUMMARY!$G156)</f>
        <v>0</v>
      </c>
      <c r="CG150" s="17">
        <f>([72]SUMMARY!$G156)</f>
        <v>0</v>
      </c>
      <c r="CH150" s="17">
        <f>([73]SUMMARY!$G156)</f>
        <v>0</v>
      </c>
      <c r="CI150" s="17">
        <f>([74]SUMMARY!$G156)</f>
        <v>0</v>
      </c>
      <c r="CJ150" s="17">
        <f>([75]SUMMARY!$G156)</f>
        <v>0</v>
      </c>
      <c r="CK150" s="17">
        <f>([76]SUMMARY!$G156)</f>
        <v>0</v>
      </c>
      <c r="CL150" s="17">
        <f>([77]SUMMARY!$G156)</f>
        <v>0</v>
      </c>
      <c r="CM150" s="17">
        <f>([78]SUMMARY!$G156)</f>
        <v>0</v>
      </c>
      <c r="CN150" s="17">
        <f>([79]SUMMARY!$G156)</f>
        <v>0</v>
      </c>
      <c r="CO150" s="17">
        <f>([80]SUMMARY!$G156)</f>
        <v>0</v>
      </c>
      <c r="CP150" s="17">
        <f>([81]SUMMARY!$G156)</f>
        <v>0</v>
      </c>
      <c r="CQ150" s="17">
        <f>([82]SUMMARY!$G156)</f>
        <v>0</v>
      </c>
      <c r="CR150" s="17">
        <f>([83]SUMMARY!$G156)</f>
        <v>0</v>
      </c>
      <c r="CS150" s="17">
        <f>([84]SUMMARY!$G156)</f>
        <v>0</v>
      </c>
      <c r="CT150" s="17">
        <f>([85]SUMMARY!$F121)</f>
        <v>0</v>
      </c>
      <c r="CU150" s="17">
        <f>([86]SUMMARY!$G156)</f>
        <v>0</v>
      </c>
      <c r="CV150" s="17">
        <f>([87]SUMMARY!$G156)</f>
        <v>0</v>
      </c>
      <c r="CW150" s="17">
        <f>([88]SUMMARY!$G156)</f>
        <v>0</v>
      </c>
      <c r="CX150" s="17">
        <f>([89]SUMMARY!$G156)</f>
        <v>0</v>
      </c>
      <c r="CY150" s="17">
        <f>([90]SUMMARY!$G156)</f>
        <v>0</v>
      </c>
      <c r="CZ150" s="17">
        <f>([91]SUMMARY!$G156)</f>
        <v>0</v>
      </c>
      <c r="DA150" s="17">
        <f>([92]SUMMARY!$G156)</f>
        <v>0</v>
      </c>
    </row>
    <row r="151" spans="1:105">
      <c r="A151" s="131">
        <v>2260810</v>
      </c>
      <c r="B151" s="131" t="s">
        <v>127</v>
      </c>
      <c r="C151" s="132">
        <v>0</v>
      </c>
      <c r="D151" s="132">
        <v>0</v>
      </c>
      <c r="E151" s="132">
        <f>SUM(Q151:DA151)</f>
        <v>0</v>
      </c>
      <c r="F151" s="21">
        <f>SUM(E151-D151)</f>
        <v>0</v>
      </c>
      <c r="G151" s="21">
        <f t="shared" si="213"/>
        <v>0</v>
      </c>
      <c r="H151" s="21">
        <f t="shared" si="214"/>
        <v>0</v>
      </c>
      <c r="I151" s="21">
        <f t="shared" si="215"/>
        <v>0</v>
      </c>
      <c r="J151" s="21">
        <f t="shared" si="216"/>
        <v>0</v>
      </c>
      <c r="K151" s="21">
        <f t="shared" si="217"/>
        <v>0</v>
      </c>
      <c r="L151" s="21">
        <f t="shared" si="218"/>
        <v>0</v>
      </c>
      <c r="M151" s="21">
        <f t="shared" si="219"/>
        <v>0</v>
      </c>
      <c r="N151" s="21">
        <f>SUM(CB151:CH151)</f>
        <v>0</v>
      </c>
      <c r="O151" s="21">
        <f t="shared" si="220"/>
        <v>0</v>
      </c>
      <c r="P151" s="21">
        <f>SUM(CS151:DA151)</f>
        <v>0</v>
      </c>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row>
    <row r="152" spans="1:105">
      <c r="A152" s="3">
        <v>2269995</v>
      </c>
      <c r="B152" s="3" t="s">
        <v>128</v>
      </c>
      <c r="C152" s="14">
        <v>-9945702</v>
      </c>
      <c r="D152" s="14">
        <v>-7885260</v>
      </c>
      <c r="E152" s="272">
        <f>SUM(E148:E151)</f>
        <v>-2939301</v>
      </c>
      <c r="F152" s="14">
        <f>SUM(F148:F151)</f>
        <v>4945959</v>
      </c>
      <c r="G152" s="14">
        <f t="shared" ref="G152:H152" si="221">SUM(G148:G151)</f>
        <v>-3095083.9530000002</v>
      </c>
      <c r="H152" s="14">
        <f t="shared" si="221"/>
        <v>-3265313.5704150004</v>
      </c>
      <c r="I152" s="21">
        <f t="shared" ref="I152:P152" si="222">SUM(I149:I151)</f>
        <v>0</v>
      </c>
      <c r="J152" s="21">
        <f t="shared" si="222"/>
        <v>0</v>
      </c>
      <c r="K152" s="21">
        <f t="shared" si="222"/>
        <v>-2939301</v>
      </c>
      <c r="L152" s="21">
        <f t="shared" si="222"/>
        <v>0</v>
      </c>
      <c r="M152" s="21">
        <f t="shared" si="222"/>
        <v>0</v>
      </c>
      <c r="N152" s="21">
        <f t="shared" ref="N152" si="223">SUM(N149:N151)</f>
        <v>0</v>
      </c>
      <c r="O152" s="21">
        <f t="shared" si="222"/>
        <v>0</v>
      </c>
      <c r="P152" s="21">
        <f t="shared" si="222"/>
        <v>0</v>
      </c>
      <c r="Q152" s="9">
        <f t="shared" ref="Q152" si="224">SUM(Q148:Q151)</f>
        <v>0</v>
      </c>
      <c r="R152" s="9">
        <f t="shared" ref="R152:S152" si="225">SUM(R148:R151)</f>
        <v>0</v>
      </c>
      <c r="S152" s="9">
        <f t="shared" si="225"/>
        <v>0</v>
      </c>
      <c r="T152" s="9">
        <f t="shared" ref="T152:AB152" si="226">SUM(T148:T151)</f>
        <v>0</v>
      </c>
      <c r="U152" s="9">
        <f t="shared" si="226"/>
        <v>0</v>
      </c>
      <c r="V152" s="9">
        <f t="shared" si="226"/>
        <v>0</v>
      </c>
      <c r="W152" s="9">
        <f t="shared" si="226"/>
        <v>0</v>
      </c>
      <c r="X152" s="9">
        <f t="shared" si="226"/>
        <v>0</v>
      </c>
      <c r="Y152" s="9">
        <f t="shared" si="226"/>
        <v>0</v>
      </c>
      <c r="Z152" s="9">
        <f t="shared" si="226"/>
        <v>0</v>
      </c>
      <c r="AA152" s="9">
        <f t="shared" si="226"/>
        <v>0</v>
      </c>
      <c r="AB152" s="9">
        <f t="shared" si="226"/>
        <v>0</v>
      </c>
      <c r="AC152" s="9">
        <f t="shared" ref="AC152:AO152" si="227">SUM(AC148:AC151)</f>
        <v>0</v>
      </c>
      <c r="AD152" s="9">
        <f t="shared" si="227"/>
        <v>0</v>
      </c>
      <c r="AE152" s="9">
        <f t="shared" si="227"/>
        <v>0</v>
      </c>
      <c r="AF152" s="9">
        <f t="shared" si="227"/>
        <v>0</v>
      </c>
      <c r="AG152" s="9">
        <f t="shared" si="227"/>
        <v>0</v>
      </c>
      <c r="AH152" s="9">
        <f t="shared" si="227"/>
        <v>0</v>
      </c>
      <c r="AI152" s="9">
        <f t="shared" si="227"/>
        <v>0</v>
      </c>
      <c r="AJ152" s="9">
        <f t="shared" si="227"/>
        <v>0</v>
      </c>
      <c r="AK152" s="9">
        <f t="shared" ref="AK152" si="228">SUM(AK148:AK151)</f>
        <v>0</v>
      </c>
      <c r="AL152" s="9">
        <f t="shared" si="227"/>
        <v>-2939301</v>
      </c>
      <c r="AM152" s="9">
        <f t="shared" si="227"/>
        <v>0</v>
      </c>
      <c r="AN152" s="9">
        <f t="shared" si="227"/>
        <v>0</v>
      </c>
      <c r="AO152" s="9">
        <f t="shared" si="227"/>
        <v>0</v>
      </c>
      <c r="AP152" s="9">
        <f t="shared" ref="AP152:DA152" si="229">SUM(AP148:AP151)</f>
        <v>0</v>
      </c>
      <c r="AQ152" s="9">
        <f t="shared" si="229"/>
        <v>0</v>
      </c>
      <c r="AR152" s="9">
        <f t="shared" si="229"/>
        <v>0</v>
      </c>
      <c r="AS152" s="9">
        <f t="shared" si="229"/>
        <v>0</v>
      </c>
      <c r="AT152" s="9">
        <f t="shared" si="229"/>
        <v>0</v>
      </c>
      <c r="AU152" s="9">
        <f t="shared" si="229"/>
        <v>0</v>
      </c>
      <c r="AV152" s="9">
        <f t="shared" si="229"/>
        <v>0</v>
      </c>
      <c r="AW152" s="9">
        <f t="shared" si="229"/>
        <v>0</v>
      </c>
      <c r="AX152" s="9">
        <f t="shared" si="229"/>
        <v>0</v>
      </c>
      <c r="AY152" s="9">
        <f t="shared" si="229"/>
        <v>0</v>
      </c>
      <c r="AZ152" s="9">
        <f t="shared" si="229"/>
        <v>0</v>
      </c>
      <c r="BA152" s="9">
        <f t="shared" si="229"/>
        <v>0</v>
      </c>
      <c r="BB152" s="9">
        <f t="shared" si="229"/>
        <v>0</v>
      </c>
      <c r="BC152" s="9">
        <f t="shared" si="229"/>
        <v>0</v>
      </c>
      <c r="BD152" s="9">
        <f t="shared" si="229"/>
        <v>0</v>
      </c>
      <c r="BE152" s="9">
        <f t="shared" si="229"/>
        <v>0</v>
      </c>
      <c r="BF152" s="9">
        <f t="shared" si="229"/>
        <v>0</v>
      </c>
      <c r="BG152" s="9">
        <f t="shared" si="229"/>
        <v>0</v>
      </c>
      <c r="BH152" s="9">
        <f t="shared" si="229"/>
        <v>0</v>
      </c>
      <c r="BI152" s="9">
        <f t="shared" si="229"/>
        <v>0</v>
      </c>
      <c r="BJ152" s="9">
        <f t="shared" si="229"/>
        <v>0</v>
      </c>
      <c r="BK152" s="9">
        <f t="shared" si="229"/>
        <v>0</v>
      </c>
      <c r="BL152" s="9">
        <f t="shared" si="229"/>
        <v>0</v>
      </c>
      <c r="BM152" s="9">
        <f t="shared" si="229"/>
        <v>0</v>
      </c>
      <c r="BN152" s="9">
        <f t="shared" si="229"/>
        <v>0</v>
      </c>
      <c r="BO152" s="9">
        <f t="shared" si="229"/>
        <v>0</v>
      </c>
      <c r="BP152" s="9">
        <f t="shared" si="229"/>
        <v>0</v>
      </c>
      <c r="BQ152" s="9">
        <f t="shared" si="229"/>
        <v>0</v>
      </c>
      <c r="BR152" s="9">
        <f t="shared" si="229"/>
        <v>0</v>
      </c>
      <c r="BS152" s="9">
        <f t="shared" si="229"/>
        <v>0</v>
      </c>
      <c r="BT152" s="9">
        <f t="shared" si="229"/>
        <v>0</v>
      </c>
      <c r="BU152" s="9">
        <f t="shared" si="229"/>
        <v>0</v>
      </c>
      <c r="BV152" s="9">
        <f t="shared" ref="BV152" si="230">SUM(BV148:BV151)</f>
        <v>0</v>
      </c>
      <c r="BW152" s="9">
        <f t="shared" si="229"/>
        <v>0</v>
      </c>
      <c r="BX152" s="9">
        <f t="shared" si="229"/>
        <v>0</v>
      </c>
      <c r="BY152" s="9">
        <f t="shared" si="229"/>
        <v>0</v>
      </c>
      <c r="BZ152" s="9">
        <f t="shared" si="229"/>
        <v>0</v>
      </c>
      <c r="CA152" s="9">
        <f t="shared" si="229"/>
        <v>0</v>
      </c>
      <c r="CB152" s="9">
        <f t="shared" si="229"/>
        <v>0</v>
      </c>
      <c r="CC152" s="9">
        <f t="shared" si="229"/>
        <v>0</v>
      </c>
      <c r="CD152" s="9">
        <f t="shared" si="229"/>
        <v>0</v>
      </c>
      <c r="CE152" s="9">
        <f t="shared" si="229"/>
        <v>0</v>
      </c>
      <c r="CF152" s="9">
        <f t="shared" si="229"/>
        <v>0</v>
      </c>
      <c r="CG152" s="9">
        <f t="shared" si="229"/>
        <v>0</v>
      </c>
      <c r="CH152" s="9">
        <f t="shared" si="229"/>
        <v>0</v>
      </c>
      <c r="CI152" s="9">
        <f t="shared" si="229"/>
        <v>0</v>
      </c>
      <c r="CJ152" s="9">
        <f t="shared" si="229"/>
        <v>0</v>
      </c>
      <c r="CK152" s="9">
        <f t="shared" si="229"/>
        <v>0</v>
      </c>
      <c r="CL152" s="9">
        <f t="shared" si="229"/>
        <v>0</v>
      </c>
      <c r="CM152" s="9">
        <f t="shared" si="229"/>
        <v>0</v>
      </c>
      <c r="CN152" s="9">
        <f t="shared" si="229"/>
        <v>0</v>
      </c>
      <c r="CO152" s="9">
        <f t="shared" si="229"/>
        <v>0</v>
      </c>
      <c r="CP152" s="9">
        <f t="shared" si="229"/>
        <v>0</v>
      </c>
      <c r="CQ152" s="9">
        <f t="shared" si="229"/>
        <v>0</v>
      </c>
      <c r="CR152" s="9">
        <f t="shared" si="229"/>
        <v>0</v>
      </c>
      <c r="CS152" s="9">
        <f t="shared" si="229"/>
        <v>0</v>
      </c>
      <c r="CT152" s="9">
        <f t="shared" si="229"/>
        <v>0</v>
      </c>
      <c r="CU152" s="9">
        <f t="shared" si="229"/>
        <v>0</v>
      </c>
      <c r="CV152" s="9">
        <f t="shared" si="229"/>
        <v>0</v>
      </c>
      <c r="CW152" s="9">
        <f t="shared" si="229"/>
        <v>0</v>
      </c>
      <c r="CX152" s="9">
        <f t="shared" si="229"/>
        <v>0</v>
      </c>
      <c r="CY152" s="9">
        <f t="shared" si="229"/>
        <v>0</v>
      </c>
      <c r="CZ152" s="9">
        <f t="shared" si="229"/>
        <v>0</v>
      </c>
      <c r="DA152" s="9">
        <f t="shared" si="229"/>
        <v>0</v>
      </c>
    </row>
    <row r="153" spans="1:105">
      <c r="A153" s="1"/>
      <c r="B153" s="1"/>
      <c r="C153" s="12"/>
      <c r="D153" s="12"/>
      <c r="I153" s="20"/>
      <c r="J153" s="20"/>
      <c r="K153" s="20"/>
      <c r="L153" s="20"/>
      <c r="M153" s="20"/>
      <c r="N153" s="20"/>
      <c r="O153" s="20"/>
      <c r="P153" s="20"/>
    </row>
    <row r="154" spans="1:105">
      <c r="A154" s="1">
        <v>2270000</v>
      </c>
      <c r="B154" s="1" t="s">
        <v>129</v>
      </c>
      <c r="C154" s="12"/>
      <c r="D154" s="12"/>
      <c r="I154" s="20"/>
      <c r="J154" s="20"/>
      <c r="K154" s="20"/>
      <c r="L154" s="20"/>
      <c r="M154" s="20"/>
      <c r="N154" s="20"/>
      <c r="O154" s="20"/>
      <c r="P154" s="20"/>
    </row>
    <row r="155" spans="1:105">
      <c r="A155" s="131">
        <v>2271701</v>
      </c>
      <c r="B155" s="131" t="s">
        <v>130</v>
      </c>
      <c r="C155" s="132">
        <v>-387695</v>
      </c>
      <c r="D155" s="132">
        <v>-316000</v>
      </c>
      <c r="E155" s="132">
        <f>SUM(Q155:DA155)</f>
        <v>-398840</v>
      </c>
      <c r="F155" s="21">
        <f>SUM(E155-D155)</f>
        <v>-82840</v>
      </c>
      <c r="G155" s="21">
        <f t="shared" ref="G155:G158" si="231">SUM(E155*5.3%)+E155</f>
        <v>-419978.52</v>
      </c>
      <c r="H155" s="21">
        <f t="shared" ref="H155:H158" si="232">SUM(G155*5.5%)+G155</f>
        <v>-443077.33860000002</v>
      </c>
      <c r="I155" s="21">
        <f t="shared" ref="I155:I158" si="233">SUM(Q155:AD155)</f>
        <v>0</v>
      </c>
      <c r="J155" s="21">
        <f t="shared" ref="J155:J158" si="234">SUM(AE155:AJ155)</f>
        <v>0</v>
      </c>
      <c r="K155" s="21">
        <f t="shared" ref="K155:K158" si="235">SUM(AK155:AM155)</f>
        <v>0</v>
      </c>
      <c r="L155" s="21">
        <f t="shared" ref="L155:L158" si="236">SUM(AN155:BL155)</f>
        <v>-276859</v>
      </c>
      <c r="M155" s="21">
        <f t="shared" ref="M155:M158" si="237">SUM(BM155:CA155)</f>
        <v>0</v>
      </c>
      <c r="N155" s="21">
        <f>SUM(CB155:CH155)</f>
        <v>-121981</v>
      </c>
      <c r="O155" s="21">
        <f t="shared" ref="O155:O158" si="238">SUM(CI155:CR155)</f>
        <v>0</v>
      </c>
      <c r="P155" s="21">
        <f>SUM(CS155:DA155)</f>
        <v>0</v>
      </c>
      <c r="Q155" s="17">
        <f>([4]SUMMARY!$G160)</f>
        <v>0</v>
      </c>
      <c r="R155" s="17">
        <f>([5]SUMMARY!$G160)</f>
        <v>0</v>
      </c>
      <c r="S155" s="17">
        <f>([6]SUMMARY!$G160)</f>
        <v>0</v>
      </c>
      <c r="T155" s="17">
        <f>([7]SUMMARY!$G160)</f>
        <v>0</v>
      </c>
      <c r="U155" s="17">
        <f>([8]SUMMARY!$G160)</f>
        <v>0</v>
      </c>
      <c r="V155" s="17">
        <f>([9]SUMMARY!$G160)</f>
        <v>0</v>
      </c>
      <c r="W155" s="17">
        <f>([10]SUMMARY!$G160)</f>
        <v>0</v>
      </c>
      <c r="X155" s="17">
        <f>([11]SUMMARY!$G160)</f>
        <v>0</v>
      </c>
      <c r="Y155" s="17">
        <f>([12]SUMMARY!$G160)</f>
        <v>0</v>
      </c>
      <c r="Z155" s="17">
        <f>([13]SUMMARY!$G160)</f>
        <v>0</v>
      </c>
      <c r="AA155" s="17">
        <f>([14]SUMMARY!$G160)</f>
        <v>0</v>
      </c>
      <c r="AB155" s="17">
        <f>([15]SUMMARY!$G160)</f>
        <v>0</v>
      </c>
      <c r="AC155" s="17">
        <f>([16]SUMMARY!$G160)</f>
        <v>0</v>
      </c>
      <c r="AD155" s="17">
        <f>([17]SUMMARY!$G160)</f>
        <v>0</v>
      </c>
      <c r="AE155" s="17">
        <f>([18]SUMMARY!$G160)</f>
        <v>0</v>
      </c>
      <c r="AF155" s="17">
        <f>([19]SUMMARY!$G160)</f>
        <v>0</v>
      </c>
      <c r="AG155" s="17">
        <f>([20]SUMMARY!$G160)</f>
        <v>0</v>
      </c>
      <c r="AH155" s="17">
        <f>([21]SUMMARY!$G160)</f>
        <v>0</v>
      </c>
      <c r="AI155" s="17">
        <f>([22]SUMMARY!$G160)</f>
        <v>0</v>
      </c>
      <c r="AJ155" s="17">
        <f>([23]SUMMARY!$G160)</f>
        <v>0</v>
      </c>
      <c r="AK155" s="17">
        <f>([24]SUMMARY!$G160)</f>
        <v>0</v>
      </c>
      <c r="AL155" s="17">
        <f>([25]SUMMARY!$G160)</f>
        <v>0</v>
      </c>
      <c r="AM155" s="17">
        <f>([26]SUMMARY!$G160)</f>
        <v>0</v>
      </c>
      <c r="AN155" s="17">
        <f>([27]SUMMARY!$G160)</f>
        <v>0</v>
      </c>
      <c r="AO155" s="17">
        <f>([28]SUMMARY!$G160)</f>
        <v>0</v>
      </c>
      <c r="AP155" s="17">
        <f>([29]SUMMARY!$F125)</f>
        <v>0</v>
      </c>
      <c r="AQ155" s="17">
        <f>([30]SUMMARY!$G160)</f>
        <v>0</v>
      </c>
      <c r="AR155" s="17">
        <f>([31]SUMMARY!$G160)</f>
        <v>0</v>
      </c>
      <c r="AS155" s="17">
        <f>([32]SUMMARY!$G160)</f>
        <v>0</v>
      </c>
      <c r="AT155" s="17">
        <f>([33]SUMMARY!$G160)</f>
        <v>0</v>
      </c>
      <c r="AU155" s="17">
        <f>([34]SUMMARY!$G160)</f>
        <v>0</v>
      </c>
      <c r="AV155" s="17">
        <f>([35]SUMMARY!$G160)</f>
        <v>0</v>
      </c>
      <c r="AW155" s="17">
        <f>([36]SUMMARY!$G160)</f>
        <v>-276859</v>
      </c>
      <c r="AX155" s="17">
        <f>([37]SUMMARY!$G160)</f>
        <v>0</v>
      </c>
      <c r="AY155" s="17">
        <f>([38]SUMMARY!$G160)</f>
        <v>0</v>
      </c>
      <c r="AZ155" s="17">
        <f>([39]SUMMARY!$G160)</f>
        <v>0</v>
      </c>
      <c r="BA155" s="17">
        <f>([40]SUMMARY!$G160)</f>
        <v>0</v>
      </c>
      <c r="BB155" s="17">
        <f>([41]SUMMARY!$F125)</f>
        <v>0</v>
      </c>
      <c r="BC155" s="17">
        <f>([42]SUMMARY!$G160)</f>
        <v>0</v>
      </c>
      <c r="BD155" s="17">
        <f>([43]SUMMARY!$G160)</f>
        <v>0</v>
      </c>
      <c r="BE155" s="17">
        <f>([44]SUMMARY!$G160)</f>
        <v>0</v>
      </c>
      <c r="BF155" s="17">
        <f>([45]SUMMARY!$G160)</f>
        <v>0</v>
      </c>
      <c r="BG155" s="17">
        <f>([46]SUMMARY!$G160)</f>
        <v>0</v>
      </c>
      <c r="BH155" s="17">
        <f>([47]SUMMARY!$F125)</f>
        <v>0</v>
      </c>
      <c r="BI155" s="17">
        <f>([48]SUMMARY!$F125)</f>
        <v>0</v>
      </c>
      <c r="BJ155" s="17">
        <f>([49]SUMMARY!$F125)</f>
        <v>0</v>
      </c>
      <c r="BK155" s="17">
        <f>([50]SUMMARY!$G160)</f>
        <v>0</v>
      </c>
      <c r="BL155" s="17">
        <f>([51]SUMMARY!$F125)</f>
        <v>0</v>
      </c>
      <c r="BM155" s="17">
        <f>([52]SUMMARY!$G160)</f>
        <v>0</v>
      </c>
      <c r="BN155" s="17">
        <f>([53]SUMMARY!$G160)</f>
        <v>0</v>
      </c>
      <c r="BO155" s="17">
        <f>([54]SUMMARY!$G160)</f>
        <v>0</v>
      </c>
      <c r="BP155" s="17">
        <f>([55]SUMMARY!$G160)</f>
        <v>0</v>
      </c>
      <c r="BQ155" s="17">
        <f>([56]SUMMARY!$G160)</f>
        <v>0</v>
      </c>
      <c r="BR155" s="17">
        <f>([57]SUMMARY!$G160)</f>
        <v>0</v>
      </c>
      <c r="BS155" s="17">
        <f>([58]SUMMARY!$F125)</f>
        <v>0</v>
      </c>
      <c r="BT155" s="17">
        <f>([59]SUMMARY!$F125)</f>
        <v>0</v>
      </c>
      <c r="BU155" s="17">
        <f>([60]SUMMARY!$G160)</f>
        <v>0</v>
      </c>
      <c r="BV155" s="17">
        <f>([61]SUMMARY!$F125)</f>
        <v>0</v>
      </c>
      <c r="BW155" s="17">
        <f>([62]SUMMARY!$G160)</f>
        <v>0</v>
      </c>
      <c r="BX155" s="17">
        <f>([63]SUMMARY!$G160)</f>
        <v>0</v>
      </c>
      <c r="BY155" s="17">
        <f>([64]SUMMARY!$G160)</f>
        <v>0</v>
      </c>
      <c r="BZ155" s="17">
        <f>([65]SUMMARY!$G160)</f>
        <v>0</v>
      </c>
      <c r="CA155" s="17">
        <f>([66]SUMMARY!$G160)</f>
        <v>0</v>
      </c>
      <c r="CB155" s="17">
        <f>([67]SUMMARY!$G160)</f>
        <v>0</v>
      </c>
      <c r="CC155" s="17">
        <f>([68]SUMMARY!$G160)</f>
        <v>0</v>
      </c>
      <c r="CD155" s="17">
        <f>([69]SUMMARY!$G160)</f>
        <v>-87529</v>
      </c>
      <c r="CE155" s="17">
        <f>([70]SUMMARY!$G160)</f>
        <v>-34452</v>
      </c>
      <c r="CF155" s="17">
        <f>([71]SUMMARY!$G160)</f>
        <v>0</v>
      </c>
      <c r="CG155" s="17">
        <f>([72]SUMMARY!$G160)</f>
        <v>0</v>
      </c>
      <c r="CH155" s="17">
        <f>([73]SUMMARY!$G160)</f>
        <v>0</v>
      </c>
      <c r="CI155" s="17">
        <f>([74]SUMMARY!$G160)</f>
        <v>0</v>
      </c>
      <c r="CJ155" s="17">
        <f>([75]SUMMARY!$G160)</f>
        <v>0</v>
      </c>
      <c r="CK155" s="17">
        <f>([76]SUMMARY!$G160)</f>
        <v>0</v>
      </c>
      <c r="CL155" s="17">
        <f>([77]SUMMARY!$G160)</f>
        <v>0</v>
      </c>
      <c r="CM155" s="17">
        <f>([78]SUMMARY!$G160)</f>
        <v>0</v>
      </c>
      <c r="CN155" s="17">
        <f>([79]SUMMARY!$G160)</f>
        <v>0</v>
      </c>
      <c r="CO155" s="17">
        <f>([80]SUMMARY!$G160)</f>
        <v>0</v>
      </c>
      <c r="CP155" s="17">
        <f>([81]SUMMARY!$G160)</f>
        <v>0</v>
      </c>
      <c r="CQ155" s="17">
        <f>([82]SUMMARY!$G160)</f>
        <v>0</v>
      </c>
      <c r="CR155" s="17">
        <f>([83]SUMMARY!$G160)</f>
        <v>0</v>
      </c>
      <c r="CS155" s="17">
        <f>([84]SUMMARY!$G160)</f>
        <v>0</v>
      </c>
      <c r="CT155" s="17">
        <f>([85]SUMMARY!$F125)</f>
        <v>0</v>
      </c>
      <c r="CU155" s="17">
        <f>([86]SUMMARY!$G160)</f>
        <v>0</v>
      </c>
      <c r="CV155" s="17">
        <f>([87]SUMMARY!$G160)</f>
        <v>0</v>
      </c>
      <c r="CW155" s="17">
        <f>([88]SUMMARY!$G160)</f>
        <v>0</v>
      </c>
      <c r="CX155" s="17">
        <f>([89]SUMMARY!$G160)</f>
        <v>0</v>
      </c>
      <c r="CY155" s="17">
        <f>([90]SUMMARY!$G160)</f>
        <v>0</v>
      </c>
      <c r="CZ155" s="17">
        <f>([91]SUMMARY!$G160)</f>
        <v>0</v>
      </c>
      <c r="DA155" s="17">
        <f>([92]SUMMARY!$G160)</f>
        <v>0</v>
      </c>
    </row>
    <row r="156" spans="1:105">
      <c r="A156" s="131">
        <v>2271702</v>
      </c>
      <c r="B156" s="131" t="s">
        <v>131</v>
      </c>
      <c r="C156" s="132">
        <v>-1333</v>
      </c>
      <c r="D156" s="132">
        <v>-9000</v>
      </c>
      <c r="E156" s="132">
        <f>SUM(Q156:DA156)</f>
        <v>-40500</v>
      </c>
      <c r="F156" s="21">
        <f>SUM(E156-D156)</f>
        <v>-31500</v>
      </c>
      <c r="G156" s="21">
        <f t="shared" si="231"/>
        <v>-42646.5</v>
      </c>
      <c r="H156" s="21">
        <f t="shared" si="232"/>
        <v>-44992.057500000003</v>
      </c>
      <c r="I156" s="21">
        <f t="shared" si="233"/>
        <v>0</v>
      </c>
      <c r="J156" s="21">
        <f t="shared" si="234"/>
        <v>0</v>
      </c>
      <c r="K156" s="21">
        <f t="shared" si="235"/>
        <v>0</v>
      </c>
      <c r="L156" s="21">
        <f t="shared" si="236"/>
        <v>-40500</v>
      </c>
      <c r="M156" s="21">
        <f t="shared" si="237"/>
        <v>0</v>
      </c>
      <c r="N156" s="21">
        <f>SUM(CB156:CH156)</f>
        <v>0</v>
      </c>
      <c r="O156" s="21">
        <f t="shared" si="238"/>
        <v>0</v>
      </c>
      <c r="P156" s="21">
        <f>SUM(CS156:DA156)</f>
        <v>0</v>
      </c>
      <c r="Q156" s="17">
        <f>([4]SUMMARY!$G161)</f>
        <v>0</v>
      </c>
      <c r="R156" s="17">
        <f>([5]SUMMARY!$G161)</f>
        <v>0</v>
      </c>
      <c r="S156" s="17">
        <f>([6]SUMMARY!$G161)</f>
        <v>0</v>
      </c>
      <c r="T156" s="17">
        <f>([7]SUMMARY!$G161)</f>
        <v>0</v>
      </c>
      <c r="U156" s="17">
        <f>([8]SUMMARY!$G161)</f>
        <v>0</v>
      </c>
      <c r="V156" s="17">
        <f>([9]SUMMARY!$G161)</f>
        <v>0</v>
      </c>
      <c r="W156" s="17">
        <f>([10]SUMMARY!$G161)</f>
        <v>0</v>
      </c>
      <c r="X156" s="17">
        <f>([11]SUMMARY!$G161)</f>
        <v>0</v>
      </c>
      <c r="Y156" s="17">
        <f>([12]SUMMARY!$G161)</f>
        <v>0</v>
      </c>
      <c r="Z156" s="17">
        <f>([13]SUMMARY!$G161)</f>
        <v>0</v>
      </c>
      <c r="AA156" s="17">
        <f>([14]SUMMARY!$G161)</f>
        <v>0</v>
      </c>
      <c r="AB156" s="17">
        <f>([15]SUMMARY!$G161)</f>
        <v>0</v>
      </c>
      <c r="AC156" s="17">
        <f>([16]SUMMARY!$G161)</f>
        <v>0</v>
      </c>
      <c r="AD156" s="17">
        <f>([17]SUMMARY!$G161)</f>
        <v>0</v>
      </c>
      <c r="AE156" s="17">
        <f>([18]SUMMARY!$G161)</f>
        <v>0</v>
      </c>
      <c r="AF156" s="17">
        <f>([19]SUMMARY!$G161)</f>
        <v>0</v>
      </c>
      <c r="AG156" s="17">
        <f>([20]SUMMARY!$G161)</f>
        <v>0</v>
      </c>
      <c r="AH156" s="17">
        <f>([21]SUMMARY!$G161)</f>
        <v>0</v>
      </c>
      <c r="AI156" s="17">
        <f>([22]SUMMARY!$G161)</f>
        <v>0</v>
      </c>
      <c r="AJ156" s="17">
        <f>([23]SUMMARY!$G161)</f>
        <v>0</v>
      </c>
      <c r="AK156" s="17">
        <f>([24]SUMMARY!$G161)</f>
        <v>0</v>
      </c>
      <c r="AL156" s="17">
        <f>([25]SUMMARY!$G161)</f>
        <v>0</v>
      </c>
      <c r="AM156" s="17">
        <f>([26]SUMMARY!$G161)</f>
        <v>0</v>
      </c>
      <c r="AN156" s="17">
        <f>([27]SUMMARY!$G161)</f>
        <v>0</v>
      </c>
      <c r="AO156" s="17">
        <f>([28]SUMMARY!$G161)</f>
        <v>0</v>
      </c>
      <c r="AP156" s="17">
        <f>([29]SUMMARY!$F126)</f>
        <v>0</v>
      </c>
      <c r="AQ156" s="17">
        <f>([30]SUMMARY!$G161)</f>
        <v>0</v>
      </c>
      <c r="AR156" s="17">
        <f>([31]SUMMARY!$G161)</f>
        <v>0</v>
      </c>
      <c r="AS156" s="17">
        <f>([32]SUMMARY!$G161)</f>
        <v>0</v>
      </c>
      <c r="AT156" s="17">
        <f>([33]SUMMARY!$G161)</f>
        <v>0</v>
      </c>
      <c r="AU156" s="17">
        <f>([34]SUMMARY!$G161)</f>
        <v>0</v>
      </c>
      <c r="AV156" s="17">
        <f>([35]SUMMARY!$G161)</f>
        <v>0</v>
      </c>
      <c r="AW156" s="17">
        <f>([36]SUMMARY!$G161)</f>
        <v>-40500</v>
      </c>
      <c r="AX156" s="17">
        <f>([37]SUMMARY!$G161)</f>
        <v>0</v>
      </c>
      <c r="AY156" s="17">
        <f>([38]SUMMARY!$G161)</f>
        <v>0</v>
      </c>
      <c r="AZ156" s="17">
        <f>([39]SUMMARY!$G161)</f>
        <v>0</v>
      </c>
      <c r="BA156" s="17">
        <f>([40]SUMMARY!$G161)</f>
        <v>0</v>
      </c>
      <c r="BB156" s="17">
        <f>([41]SUMMARY!$F126)</f>
        <v>0</v>
      </c>
      <c r="BC156" s="17">
        <f>([42]SUMMARY!$G161)</f>
        <v>0</v>
      </c>
      <c r="BD156" s="17">
        <f>([43]SUMMARY!$G161)</f>
        <v>0</v>
      </c>
      <c r="BE156" s="17">
        <f>([44]SUMMARY!$G161)</f>
        <v>0</v>
      </c>
      <c r="BF156" s="17">
        <f>([45]SUMMARY!$G161)</f>
        <v>0</v>
      </c>
      <c r="BG156" s="17">
        <f>([46]SUMMARY!$G161)</f>
        <v>0</v>
      </c>
      <c r="BH156" s="17">
        <f>([47]SUMMARY!$F126)</f>
        <v>0</v>
      </c>
      <c r="BI156" s="17">
        <f>([48]SUMMARY!$F126)</f>
        <v>0</v>
      </c>
      <c r="BJ156" s="17">
        <f>([49]SUMMARY!$F126)</f>
        <v>0</v>
      </c>
      <c r="BK156" s="17">
        <f>([50]SUMMARY!$G161)</f>
        <v>0</v>
      </c>
      <c r="BL156" s="17">
        <f>([51]SUMMARY!$F126)</f>
        <v>0</v>
      </c>
      <c r="BM156" s="17">
        <f>([52]SUMMARY!$G161)</f>
        <v>0</v>
      </c>
      <c r="BN156" s="17">
        <f>([53]SUMMARY!$G161)</f>
        <v>0</v>
      </c>
      <c r="BO156" s="17">
        <f>([54]SUMMARY!$G161)</f>
        <v>0</v>
      </c>
      <c r="BP156" s="17">
        <f>([55]SUMMARY!$G161)</f>
        <v>0</v>
      </c>
      <c r="BQ156" s="17">
        <f>([56]SUMMARY!$G161)</f>
        <v>0</v>
      </c>
      <c r="BR156" s="17">
        <f>([57]SUMMARY!$G161)</f>
        <v>0</v>
      </c>
      <c r="BS156" s="17">
        <f>([58]SUMMARY!$F126)</f>
        <v>0</v>
      </c>
      <c r="BT156" s="17">
        <f>([59]SUMMARY!$F126)</f>
        <v>0</v>
      </c>
      <c r="BU156" s="17">
        <f>([60]SUMMARY!$G161)</f>
        <v>0</v>
      </c>
      <c r="BV156" s="17">
        <f>([61]SUMMARY!$F126)</f>
        <v>0</v>
      </c>
      <c r="BW156" s="17">
        <f>([62]SUMMARY!$G161)</f>
        <v>0</v>
      </c>
      <c r="BX156" s="17">
        <f>([63]SUMMARY!$G161)</f>
        <v>0</v>
      </c>
      <c r="BY156" s="17">
        <f>([64]SUMMARY!$G161)</f>
        <v>0</v>
      </c>
      <c r="BZ156" s="17">
        <f>([65]SUMMARY!$G161)</f>
        <v>0</v>
      </c>
      <c r="CA156" s="17">
        <f>([66]SUMMARY!$G161)</f>
        <v>0</v>
      </c>
      <c r="CB156" s="17">
        <f>([67]SUMMARY!$G161)</f>
        <v>0</v>
      </c>
      <c r="CC156" s="17">
        <f>([68]SUMMARY!$G161)</f>
        <v>0</v>
      </c>
      <c r="CD156" s="17">
        <f>([69]SUMMARY!$G161)</f>
        <v>0</v>
      </c>
      <c r="CE156" s="17">
        <f>([70]SUMMARY!$G161)</f>
        <v>0</v>
      </c>
      <c r="CF156" s="17">
        <f>([71]SUMMARY!$G161)</f>
        <v>0</v>
      </c>
      <c r="CG156" s="17">
        <f>([72]SUMMARY!$G161)</f>
        <v>0</v>
      </c>
      <c r="CH156" s="17">
        <f>([73]SUMMARY!$G161)</f>
        <v>0</v>
      </c>
      <c r="CI156" s="17">
        <f>([74]SUMMARY!$G161)</f>
        <v>0</v>
      </c>
      <c r="CJ156" s="17">
        <f>([75]SUMMARY!$G161)</f>
        <v>0</v>
      </c>
      <c r="CK156" s="17">
        <f>([76]SUMMARY!$G161)</f>
        <v>0</v>
      </c>
      <c r="CL156" s="17">
        <f>([77]SUMMARY!$G161)</f>
        <v>0</v>
      </c>
      <c r="CM156" s="17">
        <f>([78]SUMMARY!$G161)</f>
        <v>0</v>
      </c>
      <c r="CN156" s="17">
        <f>([79]SUMMARY!$G161)</f>
        <v>0</v>
      </c>
      <c r="CO156" s="17">
        <f>([80]SUMMARY!$G161)</f>
        <v>0</v>
      </c>
      <c r="CP156" s="17">
        <f>([81]SUMMARY!$G161)</f>
        <v>0</v>
      </c>
      <c r="CQ156" s="17">
        <f>([82]SUMMARY!$G161)</f>
        <v>0</v>
      </c>
      <c r="CR156" s="17">
        <f>([83]SUMMARY!$G161)</f>
        <v>0</v>
      </c>
      <c r="CS156" s="17">
        <f>([84]SUMMARY!$G161)</f>
        <v>0</v>
      </c>
      <c r="CT156" s="17">
        <f>([85]SUMMARY!$F126)</f>
        <v>0</v>
      </c>
      <c r="CU156" s="17">
        <f>([86]SUMMARY!$G161)</f>
        <v>0</v>
      </c>
      <c r="CV156" s="17">
        <f>([87]SUMMARY!$G161)</f>
        <v>0</v>
      </c>
      <c r="CW156" s="17">
        <f>([88]SUMMARY!$G161)</f>
        <v>0</v>
      </c>
      <c r="CX156" s="17">
        <f>([89]SUMMARY!$G161)</f>
        <v>0</v>
      </c>
      <c r="CY156" s="17">
        <f>([90]SUMMARY!$G161)</f>
        <v>0</v>
      </c>
      <c r="CZ156" s="17">
        <f>([91]SUMMARY!$G161)</f>
        <v>0</v>
      </c>
      <c r="DA156" s="17">
        <f>([92]SUMMARY!$G161)</f>
        <v>0</v>
      </c>
    </row>
    <row r="157" spans="1:105">
      <c r="A157" s="131">
        <v>2271703</v>
      </c>
      <c r="B157" s="131" t="s">
        <v>132</v>
      </c>
      <c r="C157" s="132">
        <v>0</v>
      </c>
      <c r="D157" s="132">
        <v>-1800</v>
      </c>
      <c r="E157" s="132">
        <f>SUM(Q157:DA157)</f>
        <v>-9443</v>
      </c>
      <c r="F157" s="21">
        <f>SUM(E157-D157)</f>
        <v>-7643</v>
      </c>
      <c r="G157" s="21">
        <f t="shared" si="231"/>
        <v>-9943.4789999999994</v>
      </c>
      <c r="H157" s="21">
        <f t="shared" si="232"/>
        <v>-10490.370344999999</v>
      </c>
      <c r="I157" s="21">
        <f t="shared" si="233"/>
        <v>0</v>
      </c>
      <c r="J157" s="21">
        <f t="shared" si="234"/>
        <v>0</v>
      </c>
      <c r="K157" s="21">
        <f t="shared" si="235"/>
        <v>0</v>
      </c>
      <c r="L157" s="21">
        <f t="shared" si="236"/>
        <v>-9443</v>
      </c>
      <c r="M157" s="21">
        <f t="shared" si="237"/>
        <v>0</v>
      </c>
      <c r="N157" s="21">
        <f>SUM(CB157:CH157)</f>
        <v>0</v>
      </c>
      <c r="O157" s="21">
        <f t="shared" si="238"/>
        <v>0</v>
      </c>
      <c r="P157" s="21">
        <f>SUM(CS157:DA157)</f>
        <v>0</v>
      </c>
      <c r="Q157" s="17">
        <f>([4]SUMMARY!$G162)</f>
        <v>0</v>
      </c>
      <c r="R157" s="17">
        <f>([5]SUMMARY!$G162)</f>
        <v>0</v>
      </c>
      <c r="S157" s="17">
        <f>([6]SUMMARY!$G162)</f>
        <v>0</v>
      </c>
      <c r="T157" s="17">
        <f>([7]SUMMARY!$G162)</f>
        <v>0</v>
      </c>
      <c r="U157" s="17">
        <f>([8]SUMMARY!$G162)</f>
        <v>0</v>
      </c>
      <c r="V157" s="17">
        <f>([9]SUMMARY!$G162)</f>
        <v>0</v>
      </c>
      <c r="W157" s="17">
        <f>([10]SUMMARY!$G162)</f>
        <v>0</v>
      </c>
      <c r="X157" s="17">
        <f>([11]SUMMARY!$G162)</f>
        <v>0</v>
      </c>
      <c r="Y157" s="17">
        <f>([12]SUMMARY!$G162)</f>
        <v>0</v>
      </c>
      <c r="Z157" s="17">
        <f>([13]SUMMARY!$G162)</f>
        <v>0</v>
      </c>
      <c r="AA157" s="17">
        <f>([14]SUMMARY!$G162)</f>
        <v>0</v>
      </c>
      <c r="AB157" s="17">
        <f>([15]SUMMARY!$G162)</f>
        <v>0</v>
      </c>
      <c r="AC157" s="17">
        <f>([16]SUMMARY!$G162)</f>
        <v>0</v>
      </c>
      <c r="AD157" s="17">
        <f>([17]SUMMARY!$G162)</f>
        <v>0</v>
      </c>
      <c r="AE157" s="17">
        <f>([18]SUMMARY!$G162)</f>
        <v>0</v>
      </c>
      <c r="AF157" s="17">
        <f>([19]SUMMARY!$G162)</f>
        <v>0</v>
      </c>
      <c r="AG157" s="17">
        <f>([20]SUMMARY!$G162)</f>
        <v>0</v>
      </c>
      <c r="AH157" s="17">
        <f>([21]SUMMARY!$G162)</f>
        <v>0</v>
      </c>
      <c r="AI157" s="17">
        <f>([22]SUMMARY!$G162)</f>
        <v>0</v>
      </c>
      <c r="AJ157" s="17">
        <f>([23]SUMMARY!$G162)</f>
        <v>0</v>
      </c>
      <c r="AK157" s="17">
        <f>([24]SUMMARY!$G162)</f>
        <v>0</v>
      </c>
      <c r="AL157" s="17">
        <f>([25]SUMMARY!$G162)</f>
        <v>0</v>
      </c>
      <c r="AM157" s="17">
        <f>([26]SUMMARY!$G162)</f>
        <v>0</v>
      </c>
      <c r="AN157" s="17">
        <f>([27]SUMMARY!$G162)</f>
        <v>0</v>
      </c>
      <c r="AO157" s="17">
        <f>([28]SUMMARY!$G162)</f>
        <v>0</v>
      </c>
      <c r="AP157" s="17">
        <f>([29]SUMMARY!$F127)</f>
        <v>0</v>
      </c>
      <c r="AQ157" s="17">
        <f>([30]SUMMARY!$G162)</f>
        <v>0</v>
      </c>
      <c r="AR157" s="17">
        <f>([31]SUMMARY!$G162)</f>
        <v>0</v>
      </c>
      <c r="AS157" s="17">
        <f>([32]SUMMARY!$G162)</f>
        <v>0</v>
      </c>
      <c r="AT157" s="17">
        <f>([33]SUMMARY!$G162)</f>
        <v>0</v>
      </c>
      <c r="AU157" s="17">
        <f>([34]SUMMARY!$G162)</f>
        <v>0</v>
      </c>
      <c r="AV157" s="17">
        <f>([35]SUMMARY!$G162)</f>
        <v>0</v>
      </c>
      <c r="AW157" s="17">
        <f>([36]SUMMARY!$G162)</f>
        <v>-9443</v>
      </c>
      <c r="AX157" s="17">
        <f>([37]SUMMARY!$G162)</f>
        <v>0</v>
      </c>
      <c r="AY157" s="17">
        <f>([38]SUMMARY!$G162)</f>
        <v>0</v>
      </c>
      <c r="AZ157" s="17">
        <f>([39]SUMMARY!$G162)</f>
        <v>0</v>
      </c>
      <c r="BA157" s="17">
        <f>([40]SUMMARY!$G162)</f>
        <v>0</v>
      </c>
      <c r="BB157" s="17">
        <f>([41]SUMMARY!$F127)</f>
        <v>0</v>
      </c>
      <c r="BC157" s="17">
        <f>([42]SUMMARY!$G162)</f>
        <v>0</v>
      </c>
      <c r="BD157" s="17">
        <f>([43]SUMMARY!$G162)</f>
        <v>0</v>
      </c>
      <c r="BE157" s="17">
        <f>([44]SUMMARY!$G162)</f>
        <v>0</v>
      </c>
      <c r="BF157" s="17">
        <f>([45]SUMMARY!$G162)</f>
        <v>0</v>
      </c>
      <c r="BG157" s="17">
        <f>([46]SUMMARY!$G162)</f>
        <v>0</v>
      </c>
      <c r="BH157" s="17">
        <f>([47]SUMMARY!$F127)</f>
        <v>0</v>
      </c>
      <c r="BI157" s="17">
        <f>([48]SUMMARY!$F127)</f>
        <v>0</v>
      </c>
      <c r="BJ157" s="17">
        <f>([49]SUMMARY!$F127)</f>
        <v>0</v>
      </c>
      <c r="BK157" s="17">
        <f>([50]SUMMARY!$G162)</f>
        <v>0</v>
      </c>
      <c r="BL157" s="17">
        <f>([51]SUMMARY!$F127)</f>
        <v>0</v>
      </c>
      <c r="BM157" s="17">
        <f>([52]SUMMARY!$G162)</f>
        <v>0</v>
      </c>
      <c r="BN157" s="17">
        <f>([53]SUMMARY!$G162)</f>
        <v>0</v>
      </c>
      <c r="BO157" s="17">
        <f>([54]SUMMARY!$G162)</f>
        <v>0</v>
      </c>
      <c r="BP157" s="17">
        <f>([55]SUMMARY!$G162)</f>
        <v>0</v>
      </c>
      <c r="BQ157" s="17">
        <f>([56]SUMMARY!$G162)</f>
        <v>0</v>
      </c>
      <c r="BR157" s="17">
        <f>([57]SUMMARY!$G162)</f>
        <v>0</v>
      </c>
      <c r="BS157" s="17">
        <f>([58]SUMMARY!$F127)</f>
        <v>0</v>
      </c>
      <c r="BT157" s="17">
        <f>([59]SUMMARY!$F127)</f>
        <v>0</v>
      </c>
      <c r="BU157" s="17">
        <f>([60]SUMMARY!$G162)</f>
        <v>0</v>
      </c>
      <c r="BV157" s="17">
        <f>([61]SUMMARY!$F127)</f>
        <v>0</v>
      </c>
      <c r="BW157" s="17">
        <f>([62]SUMMARY!$G162)</f>
        <v>0</v>
      </c>
      <c r="BX157" s="17">
        <f>([63]SUMMARY!$G162)</f>
        <v>0</v>
      </c>
      <c r="BY157" s="17">
        <f>([64]SUMMARY!$G162)</f>
        <v>0</v>
      </c>
      <c r="BZ157" s="17">
        <f>([65]SUMMARY!$G162)</f>
        <v>0</v>
      </c>
      <c r="CA157" s="17">
        <f>([66]SUMMARY!$G162)</f>
        <v>0</v>
      </c>
      <c r="CB157" s="17">
        <f>([67]SUMMARY!$G162)</f>
        <v>0</v>
      </c>
      <c r="CC157" s="17">
        <f>([68]SUMMARY!$G162)</f>
        <v>0</v>
      </c>
      <c r="CD157" s="17">
        <f>([69]SUMMARY!$G162)</f>
        <v>0</v>
      </c>
      <c r="CE157" s="17">
        <f>([70]SUMMARY!$G162)</f>
        <v>0</v>
      </c>
      <c r="CF157" s="17">
        <f>([71]SUMMARY!$G162)</f>
        <v>0</v>
      </c>
      <c r="CG157" s="17">
        <f>([72]SUMMARY!$G162)</f>
        <v>0</v>
      </c>
      <c r="CH157" s="17">
        <f>([73]SUMMARY!$G162)</f>
        <v>0</v>
      </c>
      <c r="CI157" s="17">
        <f>([74]SUMMARY!$G162)</f>
        <v>0</v>
      </c>
      <c r="CJ157" s="17">
        <f>([75]SUMMARY!$G162)</f>
        <v>0</v>
      </c>
      <c r="CK157" s="17">
        <f>([76]SUMMARY!$G162)</f>
        <v>0</v>
      </c>
      <c r="CL157" s="17">
        <f>([77]SUMMARY!$G162)</f>
        <v>0</v>
      </c>
      <c r="CM157" s="17">
        <f>([78]SUMMARY!$G162)</f>
        <v>0</v>
      </c>
      <c r="CN157" s="17">
        <f>([79]SUMMARY!$G162)</f>
        <v>0</v>
      </c>
      <c r="CO157" s="17">
        <f>([80]SUMMARY!$G162)</f>
        <v>0</v>
      </c>
      <c r="CP157" s="17">
        <f>([81]SUMMARY!$G162)</f>
        <v>0</v>
      </c>
      <c r="CQ157" s="17">
        <f>([82]SUMMARY!$G162)</f>
        <v>0</v>
      </c>
      <c r="CR157" s="17">
        <f>([83]SUMMARY!$G162)</f>
        <v>0</v>
      </c>
      <c r="CS157" s="17">
        <f>([84]SUMMARY!$G162)</f>
        <v>0</v>
      </c>
      <c r="CT157" s="17">
        <f>([85]SUMMARY!$F127)</f>
        <v>0</v>
      </c>
      <c r="CU157" s="17">
        <f>([86]SUMMARY!$G162)</f>
        <v>0</v>
      </c>
      <c r="CV157" s="17">
        <f>([87]SUMMARY!$G162)</f>
        <v>0</v>
      </c>
      <c r="CW157" s="17">
        <f>([88]SUMMARY!$G162)</f>
        <v>0</v>
      </c>
      <c r="CX157" s="17">
        <f>([89]SUMMARY!$G162)</f>
        <v>0</v>
      </c>
      <c r="CY157" s="17">
        <f>([90]SUMMARY!$G162)</f>
        <v>0</v>
      </c>
      <c r="CZ157" s="17">
        <f>([91]SUMMARY!$G162)</f>
        <v>0</v>
      </c>
      <c r="DA157" s="17">
        <f>([92]SUMMARY!$G162)</f>
        <v>0</v>
      </c>
    </row>
    <row r="158" spans="1:105">
      <c r="A158" s="131">
        <v>2271704</v>
      </c>
      <c r="B158" s="131" t="s">
        <v>133</v>
      </c>
      <c r="C158" s="132">
        <v>-150352</v>
      </c>
      <c r="D158" s="132">
        <v>-118800</v>
      </c>
      <c r="E158" s="132">
        <f>SUM(Q158:DA158)</f>
        <v>-167331</v>
      </c>
      <c r="F158" s="21">
        <f>SUM(E158-D158)</f>
        <v>-48531</v>
      </c>
      <c r="G158" s="21">
        <f t="shared" si="231"/>
        <v>-176199.54300000001</v>
      </c>
      <c r="H158" s="21">
        <f t="shared" si="232"/>
        <v>-185890.517865</v>
      </c>
      <c r="I158" s="21">
        <f t="shared" si="233"/>
        <v>0</v>
      </c>
      <c r="J158" s="21">
        <f t="shared" si="234"/>
        <v>0</v>
      </c>
      <c r="K158" s="21">
        <f t="shared" si="235"/>
        <v>0</v>
      </c>
      <c r="L158" s="21">
        <f t="shared" si="236"/>
        <v>-167331</v>
      </c>
      <c r="M158" s="21">
        <f t="shared" si="237"/>
        <v>0</v>
      </c>
      <c r="N158" s="21">
        <f>SUM(CB158:CH158)</f>
        <v>0</v>
      </c>
      <c r="O158" s="21">
        <f t="shared" si="238"/>
        <v>0</v>
      </c>
      <c r="P158" s="21">
        <f>SUM(CS158:DA158)</f>
        <v>0</v>
      </c>
      <c r="Q158" s="17">
        <f>([4]SUMMARY!$G163)</f>
        <v>0</v>
      </c>
      <c r="R158" s="17">
        <f>([5]SUMMARY!$G163)</f>
        <v>0</v>
      </c>
      <c r="S158" s="17">
        <f>([6]SUMMARY!$G163)</f>
        <v>0</v>
      </c>
      <c r="T158" s="17">
        <f>([7]SUMMARY!$G163)</f>
        <v>0</v>
      </c>
      <c r="U158" s="17">
        <f>([8]SUMMARY!$G163)</f>
        <v>0</v>
      </c>
      <c r="V158" s="17">
        <f>([9]SUMMARY!$G163)</f>
        <v>0</v>
      </c>
      <c r="W158" s="17">
        <f>([10]SUMMARY!$G163)</f>
        <v>0</v>
      </c>
      <c r="X158" s="17">
        <f>([11]SUMMARY!$G163)</f>
        <v>0</v>
      </c>
      <c r="Y158" s="17">
        <f>([12]SUMMARY!$G163)</f>
        <v>0</v>
      </c>
      <c r="Z158" s="17">
        <f>([13]SUMMARY!$G163)</f>
        <v>0</v>
      </c>
      <c r="AA158" s="17">
        <f>([14]SUMMARY!$G163)</f>
        <v>0</v>
      </c>
      <c r="AB158" s="17">
        <f>([15]SUMMARY!$G163)</f>
        <v>0</v>
      </c>
      <c r="AC158" s="17">
        <f>([16]SUMMARY!$G163)</f>
        <v>0</v>
      </c>
      <c r="AD158" s="17">
        <f>([17]SUMMARY!$G163)</f>
        <v>0</v>
      </c>
      <c r="AE158" s="17">
        <f>([18]SUMMARY!$G163)</f>
        <v>0</v>
      </c>
      <c r="AF158" s="17">
        <f>([19]SUMMARY!$G163)</f>
        <v>0</v>
      </c>
      <c r="AG158" s="17">
        <f>([20]SUMMARY!$G163)</f>
        <v>0</v>
      </c>
      <c r="AH158" s="17">
        <f>([21]SUMMARY!$G163)</f>
        <v>0</v>
      </c>
      <c r="AI158" s="17">
        <f>([22]SUMMARY!$G163)</f>
        <v>0</v>
      </c>
      <c r="AJ158" s="17">
        <f>([23]SUMMARY!$G163)</f>
        <v>0</v>
      </c>
      <c r="AK158" s="17">
        <f>([24]SUMMARY!$G163)</f>
        <v>0</v>
      </c>
      <c r="AL158" s="17">
        <f>([25]SUMMARY!$G163)</f>
        <v>0</v>
      </c>
      <c r="AM158" s="17">
        <f>([26]SUMMARY!$G163)</f>
        <v>0</v>
      </c>
      <c r="AN158" s="17">
        <f>([27]SUMMARY!$G163)</f>
        <v>0</v>
      </c>
      <c r="AO158" s="17">
        <f>([28]SUMMARY!$G163)</f>
        <v>0</v>
      </c>
      <c r="AP158" s="17">
        <f>([29]SUMMARY!$F128)</f>
        <v>0</v>
      </c>
      <c r="AQ158" s="17">
        <f>([30]SUMMARY!$G163)</f>
        <v>0</v>
      </c>
      <c r="AR158" s="17">
        <f>([31]SUMMARY!$G163)</f>
        <v>0</v>
      </c>
      <c r="AS158" s="17">
        <f>([32]SUMMARY!$G163)</f>
        <v>0</v>
      </c>
      <c r="AT158" s="17">
        <f>([33]SUMMARY!$G163)</f>
        <v>0</v>
      </c>
      <c r="AU158" s="17">
        <f>([34]SUMMARY!$G163)</f>
        <v>0</v>
      </c>
      <c r="AV158" s="17">
        <f>([35]SUMMARY!$G163)</f>
        <v>0</v>
      </c>
      <c r="AW158" s="17">
        <f>([36]SUMMARY!$G163)</f>
        <v>-152645</v>
      </c>
      <c r="AX158" s="17">
        <f>([37]SUMMARY!$G163)</f>
        <v>-14686</v>
      </c>
      <c r="AY158" s="17">
        <f>([38]SUMMARY!$G163)</f>
        <v>0</v>
      </c>
      <c r="AZ158" s="17">
        <f>([39]SUMMARY!$G163)</f>
        <v>0</v>
      </c>
      <c r="BA158" s="17">
        <f>([40]SUMMARY!$G163)</f>
        <v>0</v>
      </c>
      <c r="BB158" s="17">
        <f>([41]SUMMARY!$F128)</f>
        <v>0</v>
      </c>
      <c r="BC158" s="17">
        <f>([42]SUMMARY!$G163)</f>
        <v>0</v>
      </c>
      <c r="BD158" s="17">
        <f>([43]SUMMARY!$G163)</f>
        <v>0</v>
      </c>
      <c r="BE158" s="17">
        <f>([44]SUMMARY!$G163)</f>
        <v>0</v>
      </c>
      <c r="BF158" s="17">
        <f>([45]SUMMARY!$G163)</f>
        <v>0</v>
      </c>
      <c r="BG158" s="17">
        <f>([46]SUMMARY!$G163)</f>
        <v>0</v>
      </c>
      <c r="BH158" s="17">
        <f>([47]SUMMARY!$F128)</f>
        <v>0</v>
      </c>
      <c r="BI158" s="17">
        <f>([48]SUMMARY!$F128)</f>
        <v>0</v>
      </c>
      <c r="BJ158" s="17">
        <f>([49]SUMMARY!$F128)</f>
        <v>0</v>
      </c>
      <c r="BK158" s="17">
        <f>([50]SUMMARY!$G163)</f>
        <v>0</v>
      </c>
      <c r="BL158" s="17">
        <f>([51]SUMMARY!$F128)</f>
        <v>0</v>
      </c>
      <c r="BM158" s="17">
        <f>([52]SUMMARY!$G163)</f>
        <v>0</v>
      </c>
      <c r="BN158" s="17">
        <f>([53]SUMMARY!$G163)</f>
        <v>0</v>
      </c>
      <c r="BO158" s="17">
        <f>([54]SUMMARY!$G163)</f>
        <v>0</v>
      </c>
      <c r="BP158" s="17">
        <f>([55]SUMMARY!$G163)</f>
        <v>0</v>
      </c>
      <c r="BQ158" s="17">
        <f>([56]SUMMARY!$G163)</f>
        <v>0</v>
      </c>
      <c r="BR158" s="17">
        <f>([57]SUMMARY!$G163)</f>
        <v>0</v>
      </c>
      <c r="BS158" s="17">
        <f>([58]SUMMARY!$F128)</f>
        <v>0</v>
      </c>
      <c r="BT158" s="17">
        <f>([59]SUMMARY!$F128)</f>
        <v>0</v>
      </c>
      <c r="BU158" s="17">
        <f>([60]SUMMARY!$G163)</f>
        <v>0</v>
      </c>
      <c r="BV158" s="17">
        <f>([61]SUMMARY!$F128)</f>
        <v>0</v>
      </c>
      <c r="BW158" s="17">
        <f>([62]SUMMARY!$G163)</f>
        <v>0</v>
      </c>
      <c r="BX158" s="17">
        <f>([63]SUMMARY!$G163)</f>
        <v>0</v>
      </c>
      <c r="BY158" s="17">
        <f>([64]SUMMARY!$G163)</f>
        <v>0</v>
      </c>
      <c r="BZ158" s="17">
        <f>([65]SUMMARY!$G163)</f>
        <v>0</v>
      </c>
      <c r="CA158" s="17">
        <f>([66]SUMMARY!$G163)</f>
        <v>0</v>
      </c>
      <c r="CB158" s="17">
        <f>([67]SUMMARY!$G163)</f>
        <v>0</v>
      </c>
      <c r="CC158" s="17">
        <f>([68]SUMMARY!$G163)</f>
        <v>0</v>
      </c>
      <c r="CD158" s="17">
        <f>([69]SUMMARY!$G163)</f>
        <v>0</v>
      </c>
      <c r="CE158" s="17">
        <f>([70]SUMMARY!$G163)</f>
        <v>0</v>
      </c>
      <c r="CF158" s="17">
        <f>([71]SUMMARY!$G163)</f>
        <v>0</v>
      </c>
      <c r="CG158" s="17">
        <f>([72]SUMMARY!$G163)</f>
        <v>0</v>
      </c>
      <c r="CH158" s="17">
        <f>([73]SUMMARY!$G163)</f>
        <v>0</v>
      </c>
      <c r="CI158" s="17">
        <f>([74]SUMMARY!$G163)</f>
        <v>0</v>
      </c>
      <c r="CJ158" s="17">
        <f>([75]SUMMARY!$G163)</f>
        <v>0</v>
      </c>
      <c r="CK158" s="17">
        <f>([76]SUMMARY!$G163)</f>
        <v>0</v>
      </c>
      <c r="CL158" s="17">
        <f>([77]SUMMARY!$G163)</f>
        <v>0</v>
      </c>
      <c r="CM158" s="17">
        <f>([78]SUMMARY!$G163)</f>
        <v>0</v>
      </c>
      <c r="CN158" s="17">
        <f>([79]SUMMARY!$G163)</f>
        <v>0</v>
      </c>
      <c r="CO158" s="17">
        <f>([80]SUMMARY!$G163)</f>
        <v>0</v>
      </c>
      <c r="CP158" s="17">
        <f>([81]SUMMARY!$G163)</f>
        <v>0</v>
      </c>
      <c r="CQ158" s="17">
        <f>([82]SUMMARY!$G163)</f>
        <v>0</v>
      </c>
      <c r="CR158" s="17">
        <f>([83]SUMMARY!$G163)</f>
        <v>0</v>
      </c>
      <c r="CS158" s="17">
        <f>([84]SUMMARY!$G163)</f>
        <v>0</v>
      </c>
      <c r="CT158" s="17">
        <f>([85]SUMMARY!$F128)</f>
        <v>0</v>
      </c>
      <c r="CU158" s="17">
        <f>([86]SUMMARY!$G163)</f>
        <v>0</v>
      </c>
      <c r="CV158" s="17">
        <f>([87]SUMMARY!$G163)</f>
        <v>0</v>
      </c>
      <c r="CW158" s="17">
        <f>([88]SUMMARY!$G163)</f>
        <v>0</v>
      </c>
      <c r="CX158" s="17">
        <f>([89]SUMMARY!$G163)</f>
        <v>0</v>
      </c>
      <c r="CY158" s="17">
        <f>([90]SUMMARY!$G163)</f>
        <v>0</v>
      </c>
      <c r="CZ158" s="17">
        <f>([91]SUMMARY!$G163)</f>
        <v>0</v>
      </c>
      <c r="DA158" s="17">
        <f>([92]SUMMARY!$G163)</f>
        <v>0</v>
      </c>
    </row>
    <row r="159" spans="1:105">
      <c r="A159" s="3">
        <v>2279995</v>
      </c>
      <c r="B159" s="3" t="s">
        <v>134</v>
      </c>
      <c r="C159" s="14">
        <v>-539380</v>
      </c>
      <c r="D159" s="14">
        <v>-445600</v>
      </c>
      <c r="E159" s="272">
        <f>SUM(E154:E158)</f>
        <v>-616114</v>
      </c>
      <c r="F159" s="14">
        <f>SUM(F154:F158)</f>
        <v>-170514</v>
      </c>
      <c r="G159" s="14">
        <f t="shared" ref="G159:H159" si="239">SUM(G154:G158)</f>
        <v>-648768.04200000002</v>
      </c>
      <c r="H159" s="14">
        <f t="shared" si="239"/>
        <v>-684450.28431000002</v>
      </c>
      <c r="I159" s="21">
        <f t="shared" ref="I159:P159" si="240">SUM(I155:I158)</f>
        <v>0</v>
      </c>
      <c r="J159" s="21">
        <f t="shared" si="240"/>
        <v>0</v>
      </c>
      <c r="K159" s="21">
        <f t="shared" si="240"/>
        <v>0</v>
      </c>
      <c r="L159" s="21">
        <f t="shared" si="240"/>
        <v>-494133</v>
      </c>
      <c r="M159" s="21">
        <f t="shared" si="240"/>
        <v>0</v>
      </c>
      <c r="N159" s="21">
        <f t="shared" ref="N159" si="241">SUM(N155:N158)</f>
        <v>-121981</v>
      </c>
      <c r="O159" s="21">
        <f t="shared" si="240"/>
        <v>0</v>
      </c>
      <c r="P159" s="21">
        <f t="shared" si="240"/>
        <v>0</v>
      </c>
      <c r="Q159" s="9">
        <f>SUM(Q154:Q158)</f>
        <v>0</v>
      </c>
      <c r="R159" s="9">
        <f t="shared" ref="R159:S159" si="242">SUM(R154:R158)</f>
        <v>0</v>
      </c>
      <c r="S159" s="9">
        <f t="shared" si="242"/>
        <v>0</v>
      </c>
      <c r="T159" s="9">
        <f t="shared" ref="T159:AB159" si="243">SUM(T154:T158)</f>
        <v>0</v>
      </c>
      <c r="U159" s="9">
        <f t="shared" si="243"/>
        <v>0</v>
      </c>
      <c r="V159" s="9">
        <f t="shared" si="243"/>
        <v>0</v>
      </c>
      <c r="W159" s="9">
        <f t="shared" si="243"/>
        <v>0</v>
      </c>
      <c r="X159" s="9">
        <f t="shared" si="243"/>
        <v>0</v>
      </c>
      <c r="Y159" s="9">
        <f t="shared" si="243"/>
        <v>0</v>
      </c>
      <c r="Z159" s="9">
        <f t="shared" si="243"/>
        <v>0</v>
      </c>
      <c r="AA159" s="9">
        <f t="shared" si="243"/>
        <v>0</v>
      </c>
      <c r="AB159" s="9">
        <f t="shared" si="243"/>
        <v>0</v>
      </c>
      <c r="AC159" s="9">
        <f t="shared" ref="AC159:AO159" si="244">SUM(AC154:AC158)</f>
        <v>0</v>
      </c>
      <c r="AD159" s="9">
        <f t="shared" si="244"/>
        <v>0</v>
      </c>
      <c r="AE159" s="9">
        <f t="shared" si="244"/>
        <v>0</v>
      </c>
      <c r="AF159" s="9">
        <f t="shared" si="244"/>
        <v>0</v>
      </c>
      <c r="AG159" s="9">
        <f t="shared" si="244"/>
        <v>0</v>
      </c>
      <c r="AH159" s="9">
        <f t="shared" si="244"/>
        <v>0</v>
      </c>
      <c r="AI159" s="9">
        <f t="shared" si="244"/>
        <v>0</v>
      </c>
      <c r="AJ159" s="9">
        <f t="shared" si="244"/>
        <v>0</v>
      </c>
      <c r="AK159" s="9">
        <f t="shared" ref="AK159" si="245">SUM(AK154:AK158)</f>
        <v>0</v>
      </c>
      <c r="AL159" s="9">
        <f t="shared" si="244"/>
        <v>0</v>
      </c>
      <c r="AM159" s="9">
        <f t="shared" si="244"/>
        <v>0</v>
      </c>
      <c r="AN159" s="9">
        <f t="shared" si="244"/>
        <v>0</v>
      </c>
      <c r="AO159" s="9">
        <f t="shared" si="244"/>
        <v>0</v>
      </c>
      <c r="AP159" s="9">
        <f t="shared" ref="AP159:DA159" si="246">SUM(AP154:AP158)</f>
        <v>0</v>
      </c>
      <c r="AQ159" s="9">
        <f t="shared" si="246"/>
        <v>0</v>
      </c>
      <c r="AR159" s="9">
        <f t="shared" si="246"/>
        <v>0</v>
      </c>
      <c r="AS159" s="9">
        <f t="shared" si="246"/>
        <v>0</v>
      </c>
      <c r="AT159" s="9">
        <f t="shared" si="246"/>
        <v>0</v>
      </c>
      <c r="AU159" s="9">
        <f t="shared" si="246"/>
        <v>0</v>
      </c>
      <c r="AV159" s="9">
        <f t="shared" si="246"/>
        <v>0</v>
      </c>
      <c r="AW159" s="9">
        <f t="shared" si="246"/>
        <v>-479447</v>
      </c>
      <c r="AX159" s="9">
        <f t="shared" si="246"/>
        <v>-14686</v>
      </c>
      <c r="AY159" s="9">
        <f t="shared" si="246"/>
        <v>0</v>
      </c>
      <c r="AZ159" s="9">
        <f t="shared" si="246"/>
        <v>0</v>
      </c>
      <c r="BA159" s="9">
        <f t="shared" si="246"/>
        <v>0</v>
      </c>
      <c r="BB159" s="9">
        <f t="shared" si="246"/>
        <v>0</v>
      </c>
      <c r="BC159" s="9">
        <f t="shared" si="246"/>
        <v>0</v>
      </c>
      <c r="BD159" s="9">
        <f t="shared" si="246"/>
        <v>0</v>
      </c>
      <c r="BE159" s="9">
        <f t="shared" si="246"/>
        <v>0</v>
      </c>
      <c r="BF159" s="9">
        <f t="shared" si="246"/>
        <v>0</v>
      </c>
      <c r="BG159" s="9">
        <f t="shared" si="246"/>
        <v>0</v>
      </c>
      <c r="BH159" s="9">
        <f t="shared" si="246"/>
        <v>0</v>
      </c>
      <c r="BI159" s="9">
        <f t="shared" si="246"/>
        <v>0</v>
      </c>
      <c r="BJ159" s="9">
        <f t="shared" si="246"/>
        <v>0</v>
      </c>
      <c r="BK159" s="9">
        <f>SUM(BK154:BK158)</f>
        <v>0</v>
      </c>
      <c r="BL159" s="9">
        <f t="shared" si="246"/>
        <v>0</v>
      </c>
      <c r="BM159" s="9">
        <f t="shared" si="246"/>
        <v>0</v>
      </c>
      <c r="BN159" s="9">
        <f t="shared" si="246"/>
        <v>0</v>
      </c>
      <c r="BO159" s="9">
        <f t="shared" si="246"/>
        <v>0</v>
      </c>
      <c r="BP159" s="9">
        <f t="shared" si="246"/>
        <v>0</v>
      </c>
      <c r="BQ159" s="9">
        <f t="shared" si="246"/>
        <v>0</v>
      </c>
      <c r="BR159" s="9">
        <f t="shared" si="246"/>
        <v>0</v>
      </c>
      <c r="BS159" s="9">
        <f t="shared" si="246"/>
        <v>0</v>
      </c>
      <c r="BT159" s="9">
        <f t="shared" si="246"/>
        <v>0</v>
      </c>
      <c r="BU159" s="9">
        <f t="shared" si="246"/>
        <v>0</v>
      </c>
      <c r="BV159" s="9">
        <f t="shared" ref="BV159" si="247">SUM(BV154:BV158)</f>
        <v>0</v>
      </c>
      <c r="BW159" s="9">
        <f t="shared" si="246"/>
        <v>0</v>
      </c>
      <c r="BX159" s="9">
        <f t="shared" si="246"/>
        <v>0</v>
      </c>
      <c r="BY159" s="9">
        <f t="shared" si="246"/>
        <v>0</v>
      </c>
      <c r="BZ159" s="9">
        <f t="shared" si="246"/>
        <v>0</v>
      </c>
      <c r="CA159" s="9">
        <f t="shared" si="246"/>
        <v>0</v>
      </c>
      <c r="CB159" s="9">
        <f t="shared" si="246"/>
        <v>0</v>
      </c>
      <c r="CC159" s="9">
        <f t="shared" si="246"/>
        <v>0</v>
      </c>
      <c r="CD159" s="9">
        <f t="shared" si="246"/>
        <v>-87529</v>
      </c>
      <c r="CE159" s="9">
        <f t="shared" si="246"/>
        <v>-34452</v>
      </c>
      <c r="CF159" s="9">
        <f t="shared" si="246"/>
        <v>0</v>
      </c>
      <c r="CG159" s="9">
        <f t="shared" si="246"/>
        <v>0</v>
      </c>
      <c r="CH159" s="9">
        <f t="shared" si="246"/>
        <v>0</v>
      </c>
      <c r="CI159" s="9">
        <f t="shared" si="246"/>
        <v>0</v>
      </c>
      <c r="CJ159" s="9">
        <f t="shared" si="246"/>
        <v>0</v>
      </c>
      <c r="CK159" s="9">
        <f t="shared" si="246"/>
        <v>0</v>
      </c>
      <c r="CL159" s="9">
        <f t="shared" si="246"/>
        <v>0</v>
      </c>
      <c r="CM159" s="9">
        <f t="shared" si="246"/>
        <v>0</v>
      </c>
      <c r="CN159" s="9">
        <f t="shared" si="246"/>
        <v>0</v>
      </c>
      <c r="CO159" s="9">
        <f t="shared" si="246"/>
        <v>0</v>
      </c>
      <c r="CP159" s="9">
        <f t="shared" si="246"/>
        <v>0</v>
      </c>
      <c r="CQ159" s="9">
        <f t="shared" si="246"/>
        <v>0</v>
      </c>
      <c r="CR159" s="9">
        <f t="shared" si="246"/>
        <v>0</v>
      </c>
      <c r="CS159" s="9">
        <f t="shared" si="246"/>
        <v>0</v>
      </c>
      <c r="CT159" s="9">
        <f t="shared" si="246"/>
        <v>0</v>
      </c>
      <c r="CU159" s="9">
        <f t="shared" si="246"/>
        <v>0</v>
      </c>
      <c r="CV159" s="9">
        <f t="shared" si="246"/>
        <v>0</v>
      </c>
      <c r="CW159" s="9">
        <f t="shared" si="246"/>
        <v>0</v>
      </c>
      <c r="CX159" s="9">
        <f t="shared" si="246"/>
        <v>0</v>
      </c>
      <c r="CY159" s="9">
        <f t="shared" si="246"/>
        <v>0</v>
      </c>
      <c r="CZ159" s="9">
        <f t="shared" si="246"/>
        <v>0</v>
      </c>
      <c r="DA159" s="9">
        <f t="shared" si="246"/>
        <v>0</v>
      </c>
    </row>
    <row r="160" spans="1:105">
      <c r="A160" s="1"/>
      <c r="B160" s="1"/>
      <c r="C160" s="12"/>
      <c r="D160" s="12"/>
      <c r="I160" s="20"/>
      <c r="J160" s="20"/>
      <c r="K160" s="20"/>
      <c r="L160" s="20"/>
      <c r="M160" s="20"/>
      <c r="N160" s="20"/>
      <c r="O160" s="20"/>
      <c r="P160" s="20"/>
    </row>
    <row r="161" spans="1:105">
      <c r="A161" s="1">
        <v>2280000</v>
      </c>
      <c r="B161" s="1" t="s">
        <v>135</v>
      </c>
      <c r="C161" s="12"/>
      <c r="D161" s="12"/>
      <c r="I161" s="20"/>
      <c r="J161" s="20"/>
      <c r="K161" s="20"/>
      <c r="L161" s="20"/>
      <c r="M161" s="20"/>
      <c r="N161" s="20"/>
      <c r="O161" s="20"/>
      <c r="P161" s="20"/>
    </row>
    <row r="162" spans="1:105">
      <c r="A162" s="131">
        <v>2280001</v>
      </c>
      <c r="B162" s="131" t="s">
        <v>136</v>
      </c>
      <c r="C162" s="132">
        <v>-41999996</v>
      </c>
      <c r="D162" s="132">
        <v>-58728000</v>
      </c>
      <c r="E162" s="132">
        <f>SUM(Q162:DA162)</f>
        <v>-59562029</v>
      </c>
      <c r="F162" s="21">
        <f>SUM(E162-D162)</f>
        <v>-834029</v>
      </c>
      <c r="G162" s="21">
        <f t="shared" ref="G162:G163" si="248">SUM(E162*5.3%)+E162</f>
        <v>-62718816.537</v>
      </c>
      <c r="H162" s="21">
        <f t="shared" ref="H162:H163" si="249">SUM(G162*5.5%)+G162</f>
        <v>-66168351.446534999</v>
      </c>
      <c r="I162" s="21">
        <f t="shared" ref="I162:I163" si="250">SUM(Q162:AD162)</f>
        <v>0</v>
      </c>
      <c r="J162" s="21">
        <f t="shared" ref="J162:J163" si="251">SUM(AE162:AJ162)</f>
        <v>0</v>
      </c>
      <c r="K162" s="21">
        <f t="shared" ref="K162:K163" si="252">SUM(AK162:AM162)</f>
        <v>0</v>
      </c>
      <c r="L162" s="21">
        <f t="shared" ref="L162:L163" si="253">SUM(AN162:BL162)</f>
        <v>0</v>
      </c>
      <c r="M162" s="21">
        <f t="shared" ref="M162:M163" si="254">SUM(BM162:CA162)</f>
        <v>-59562029</v>
      </c>
      <c r="N162" s="21">
        <f>SUM(CB162:CH162)</f>
        <v>0</v>
      </c>
      <c r="O162" s="21">
        <f t="shared" ref="O162:O163" si="255">SUM(CI162:CR162)</f>
        <v>0</v>
      </c>
      <c r="P162" s="21">
        <f>SUM(CS162:DA162)</f>
        <v>0</v>
      </c>
      <c r="Q162" s="17">
        <f>([4]SUMMARY!$G167)</f>
        <v>0</v>
      </c>
      <c r="R162" s="17">
        <f>([5]SUMMARY!$G167)</f>
        <v>0</v>
      </c>
      <c r="S162" s="17">
        <f>([6]SUMMARY!$G167)</f>
        <v>0</v>
      </c>
      <c r="T162" s="17">
        <f>([7]SUMMARY!$G167)</f>
        <v>0</v>
      </c>
      <c r="U162" s="17">
        <f>([8]SUMMARY!$G167)</f>
        <v>0</v>
      </c>
      <c r="V162" s="17">
        <f>([9]SUMMARY!$G167)</f>
        <v>0</v>
      </c>
      <c r="W162" s="17">
        <f>([10]SUMMARY!$G167)</f>
        <v>0</v>
      </c>
      <c r="X162" s="17">
        <f>([11]SUMMARY!$G167)</f>
        <v>0</v>
      </c>
      <c r="Y162" s="17">
        <f>([12]SUMMARY!$G167)</f>
        <v>0</v>
      </c>
      <c r="Z162" s="17">
        <f>([13]SUMMARY!$G167)</f>
        <v>0</v>
      </c>
      <c r="AA162" s="17">
        <f>([14]SUMMARY!$G167)</f>
        <v>0</v>
      </c>
      <c r="AB162" s="17">
        <f>([15]SUMMARY!$G167)</f>
        <v>0</v>
      </c>
      <c r="AC162" s="17">
        <f>([16]SUMMARY!$G167)</f>
        <v>0</v>
      </c>
      <c r="AD162" s="17">
        <f>([17]SUMMARY!$G167)</f>
        <v>0</v>
      </c>
      <c r="AE162" s="17">
        <f>([18]SUMMARY!$G167)</f>
        <v>0</v>
      </c>
      <c r="AF162" s="17">
        <f>([19]SUMMARY!$G167)</f>
        <v>0</v>
      </c>
      <c r="AG162" s="17">
        <f>([20]SUMMARY!$G167)</f>
        <v>0</v>
      </c>
      <c r="AH162" s="17">
        <f>([21]SUMMARY!$G167)</f>
        <v>0</v>
      </c>
      <c r="AI162" s="17">
        <f>([22]SUMMARY!$G167)</f>
        <v>0</v>
      </c>
      <c r="AJ162" s="17">
        <f>([23]SUMMARY!$G167)</f>
        <v>0</v>
      </c>
      <c r="AK162" s="17">
        <f>([24]SUMMARY!$G167)</f>
        <v>0</v>
      </c>
      <c r="AL162" s="17">
        <f>([25]SUMMARY!$G167)</f>
        <v>0</v>
      </c>
      <c r="AM162" s="17">
        <f>([26]SUMMARY!$G167)</f>
        <v>0</v>
      </c>
      <c r="AN162" s="17">
        <f>([27]SUMMARY!$G167)</f>
        <v>0</v>
      </c>
      <c r="AO162" s="17">
        <f>([28]SUMMARY!$G167)</f>
        <v>0</v>
      </c>
      <c r="AP162" s="17">
        <f>([29]SUMMARY!$F132)</f>
        <v>0</v>
      </c>
      <c r="AQ162" s="17">
        <f>([30]SUMMARY!$G167)</f>
        <v>0</v>
      </c>
      <c r="AR162" s="17">
        <f>([31]SUMMARY!$G167)</f>
        <v>0</v>
      </c>
      <c r="AS162" s="17">
        <f>([32]SUMMARY!$G167)</f>
        <v>0</v>
      </c>
      <c r="AT162" s="17">
        <f>([33]SUMMARY!$G167)</f>
        <v>0</v>
      </c>
      <c r="AU162" s="17">
        <f>([34]SUMMARY!$G167)</f>
        <v>0</v>
      </c>
      <c r="AV162" s="17">
        <f>([35]SUMMARY!$G167)</f>
        <v>0</v>
      </c>
      <c r="AW162" s="17">
        <f>([36]SUMMARY!$G167)</f>
        <v>0</v>
      </c>
      <c r="AX162" s="17">
        <f>([37]SUMMARY!$G167)</f>
        <v>0</v>
      </c>
      <c r="AY162" s="17">
        <f>([38]SUMMARY!$G167)</f>
        <v>0</v>
      </c>
      <c r="AZ162" s="17">
        <f>([39]SUMMARY!$G167)</f>
        <v>0</v>
      </c>
      <c r="BA162" s="17">
        <f>([40]SUMMARY!$G167)</f>
        <v>0</v>
      </c>
      <c r="BB162" s="17">
        <f>([41]SUMMARY!$F132)</f>
        <v>0</v>
      </c>
      <c r="BC162" s="17">
        <f>([42]SUMMARY!$G167)</f>
        <v>0</v>
      </c>
      <c r="BD162" s="17">
        <f>([43]SUMMARY!$G167)</f>
        <v>0</v>
      </c>
      <c r="BE162" s="17">
        <f>([44]SUMMARY!$G167)</f>
        <v>0</v>
      </c>
      <c r="BF162" s="17">
        <f>([45]SUMMARY!$G167)</f>
        <v>0</v>
      </c>
      <c r="BG162" s="17">
        <f>([46]SUMMARY!$G167)</f>
        <v>0</v>
      </c>
      <c r="BH162" s="17">
        <f>([47]SUMMARY!$F132)</f>
        <v>0</v>
      </c>
      <c r="BI162" s="17">
        <f>([48]SUMMARY!$F132)</f>
        <v>0</v>
      </c>
      <c r="BJ162" s="17">
        <f>([49]SUMMARY!$F132)</f>
        <v>0</v>
      </c>
      <c r="BK162" s="17">
        <f>([50]SUMMARY!$G167)</f>
        <v>0</v>
      </c>
      <c r="BL162" s="17">
        <f>([51]SUMMARY!$F132)</f>
        <v>0</v>
      </c>
      <c r="BM162" s="17">
        <f>([52]SUMMARY!$G167)</f>
        <v>0</v>
      </c>
      <c r="BN162" s="17">
        <f>([53]SUMMARY!$G167)</f>
        <v>0</v>
      </c>
      <c r="BO162" s="17">
        <f>([54]SUMMARY!$G167)</f>
        <v>0</v>
      </c>
      <c r="BP162" s="17">
        <f>([55]SUMMARY!$G167)</f>
        <v>0</v>
      </c>
      <c r="BQ162" s="17">
        <f>([56]SUMMARY!$G167)</f>
        <v>0</v>
      </c>
      <c r="BR162" s="17">
        <f>([57]SUMMARY!$G167)</f>
        <v>0</v>
      </c>
      <c r="BS162" s="17">
        <f>([58]SUMMARY!$F132)</f>
        <v>0</v>
      </c>
      <c r="BT162" s="17">
        <f>([59]SUMMARY!$F132)</f>
        <v>0</v>
      </c>
      <c r="BU162" s="17">
        <f>([60]SUMMARY!$G167)</f>
        <v>0</v>
      </c>
      <c r="BV162" s="17">
        <f>([61]SUMMARY!$F132)</f>
        <v>0</v>
      </c>
      <c r="BW162" s="17">
        <f>([62]SUMMARY!$G167)</f>
        <v>0</v>
      </c>
      <c r="BX162" s="17">
        <f>([63]SUMMARY!$G167)</f>
        <v>-20003794</v>
      </c>
      <c r="BY162" s="17">
        <f>([64]SUMMARY!$G167)</f>
        <v>-15574835</v>
      </c>
      <c r="BZ162" s="17">
        <f>([65]SUMMARY!$G167)</f>
        <v>-14348465</v>
      </c>
      <c r="CA162" s="17">
        <f>([66]SUMMARY!$G167)</f>
        <v>-9634935</v>
      </c>
      <c r="CB162" s="17">
        <f>([67]SUMMARY!$G167)</f>
        <v>0</v>
      </c>
      <c r="CC162" s="17">
        <f>([68]SUMMARY!$G167)</f>
        <v>0</v>
      </c>
      <c r="CD162" s="17">
        <f>([69]SUMMARY!$G167)</f>
        <v>0</v>
      </c>
      <c r="CE162" s="17">
        <f>([70]SUMMARY!$G167)</f>
        <v>0</v>
      </c>
      <c r="CF162" s="17">
        <f>([71]SUMMARY!$G167)</f>
        <v>0</v>
      </c>
      <c r="CG162" s="17">
        <f>([72]SUMMARY!$G167)</f>
        <v>0</v>
      </c>
      <c r="CH162" s="17">
        <f>([73]SUMMARY!$G167)</f>
        <v>0</v>
      </c>
      <c r="CI162" s="17">
        <f>([74]SUMMARY!$G167)</f>
        <v>0</v>
      </c>
      <c r="CJ162" s="17">
        <f>([75]SUMMARY!$G167)</f>
        <v>0</v>
      </c>
      <c r="CK162" s="17">
        <f>([76]SUMMARY!$G167)</f>
        <v>0</v>
      </c>
      <c r="CL162" s="17">
        <f>([77]SUMMARY!$G167)</f>
        <v>0</v>
      </c>
      <c r="CM162" s="17">
        <f>([78]SUMMARY!$G167)</f>
        <v>0</v>
      </c>
      <c r="CN162" s="17">
        <f>([79]SUMMARY!$G167)</f>
        <v>0</v>
      </c>
      <c r="CO162" s="17">
        <f>([80]SUMMARY!$G167)</f>
        <v>0</v>
      </c>
      <c r="CP162" s="17">
        <f>([81]SUMMARY!$G167)</f>
        <v>0</v>
      </c>
      <c r="CQ162" s="17">
        <f>([82]SUMMARY!$G167)</f>
        <v>0</v>
      </c>
      <c r="CR162" s="17">
        <f>([83]SUMMARY!$G167)</f>
        <v>0</v>
      </c>
      <c r="CS162" s="17">
        <f>([84]SUMMARY!$G167)</f>
        <v>0</v>
      </c>
      <c r="CT162" s="17">
        <f>([85]SUMMARY!$F132)</f>
        <v>0</v>
      </c>
      <c r="CU162" s="17">
        <f>([86]SUMMARY!$G167)</f>
        <v>0</v>
      </c>
      <c r="CV162" s="17">
        <f>([87]SUMMARY!$G167)</f>
        <v>0</v>
      </c>
      <c r="CW162" s="17">
        <f>([88]SUMMARY!$G167)</f>
        <v>0</v>
      </c>
      <c r="CX162" s="17">
        <f>([89]SUMMARY!$G167)</f>
        <v>0</v>
      </c>
      <c r="CY162" s="17">
        <f>([90]SUMMARY!$G167)</f>
        <v>0</v>
      </c>
      <c r="CZ162" s="17">
        <f>([91]SUMMARY!$G167)</f>
        <v>0</v>
      </c>
      <c r="DA162" s="17">
        <f>([92]SUMMARY!$G167)</f>
        <v>0</v>
      </c>
    </row>
    <row r="163" spans="1:105">
      <c r="A163" s="131">
        <v>2280003</v>
      </c>
      <c r="B163" s="131" t="s">
        <v>533</v>
      </c>
      <c r="C163" s="132">
        <v>0</v>
      </c>
      <c r="D163" s="132">
        <v>0</v>
      </c>
      <c r="E163" s="132">
        <f>SUM(Q163:DA163)</f>
        <v>0</v>
      </c>
      <c r="F163" s="21">
        <f>SUM(E163-D163)</f>
        <v>0</v>
      </c>
      <c r="G163" s="21">
        <f t="shared" si="248"/>
        <v>0</v>
      </c>
      <c r="H163" s="21">
        <f t="shared" si="249"/>
        <v>0</v>
      </c>
      <c r="I163" s="21">
        <f t="shared" si="250"/>
        <v>0</v>
      </c>
      <c r="J163" s="21">
        <f t="shared" si="251"/>
        <v>0</v>
      </c>
      <c r="K163" s="21">
        <f t="shared" si="252"/>
        <v>0</v>
      </c>
      <c r="L163" s="21">
        <f t="shared" si="253"/>
        <v>0</v>
      </c>
      <c r="M163" s="21">
        <f t="shared" si="254"/>
        <v>0</v>
      </c>
      <c r="N163" s="21">
        <f>SUM(CB163:CH163)</f>
        <v>0</v>
      </c>
      <c r="O163" s="21">
        <f t="shared" si="255"/>
        <v>0</v>
      </c>
      <c r="P163" s="21">
        <f>SUM(CS163:DA163)</f>
        <v>0</v>
      </c>
      <c r="Q163" s="17">
        <f>([4]SUMMARY!$G168)</f>
        <v>0</v>
      </c>
      <c r="R163" s="17">
        <f>([5]SUMMARY!$G168)</f>
        <v>0</v>
      </c>
      <c r="S163" s="17">
        <f>([6]SUMMARY!$G168)</f>
        <v>0</v>
      </c>
      <c r="T163" s="17">
        <f>([7]SUMMARY!$G168)</f>
        <v>0</v>
      </c>
      <c r="U163" s="17">
        <f>([8]SUMMARY!$G168)</f>
        <v>0</v>
      </c>
      <c r="V163" s="17">
        <f>([9]SUMMARY!$G168)</f>
        <v>0</v>
      </c>
      <c r="W163" s="17">
        <f>([10]SUMMARY!$G168)</f>
        <v>0</v>
      </c>
      <c r="X163" s="17">
        <f>([11]SUMMARY!$G168)</f>
        <v>0</v>
      </c>
      <c r="Y163" s="17">
        <f>([12]SUMMARY!$G168)</f>
        <v>0</v>
      </c>
      <c r="Z163" s="17">
        <f>([13]SUMMARY!$G168)</f>
        <v>0</v>
      </c>
      <c r="AA163" s="17">
        <f>([14]SUMMARY!$G168)</f>
        <v>0</v>
      </c>
      <c r="AB163" s="17">
        <f>([15]SUMMARY!$G168)</f>
        <v>0</v>
      </c>
      <c r="AC163" s="17">
        <f>([16]SUMMARY!$G168)</f>
        <v>0</v>
      </c>
      <c r="AD163" s="17">
        <f>([17]SUMMARY!$G168)</f>
        <v>0</v>
      </c>
      <c r="AE163" s="17">
        <f>([18]SUMMARY!$G168)</f>
        <v>0</v>
      </c>
      <c r="AF163" s="17">
        <f>([19]SUMMARY!$G168)</f>
        <v>0</v>
      </c>
      <c r="AG163" s="17">
        <f>([20]SUMMARY!$G168)</f>
        <v>0</v>
      </c>
      <c r="AH163" s="17">
        <f>([21]SUMMARY!$G168)</f>
        <v>0</v>
      </c>
      <c r="AI163" s="17">
        <f>([22]SUMMARY!$G168)</f>
        <v>0</v>
      </c>
      <c r="AJ163" s="17">
        <f>([23]SUMMARY!$G168)</f>
        <v>0</v>
      </c>
      <c r="AK163" s="17">
        <f>([24]SUMMARY!$G168)</f>
        <v>0</v>
      </c>
      <c r="AL163" s="17">
        <f>([25]SUMMARY!$G168)</f>
        <v>0</v>
      </c>
      <c r="AM163" s="17">
        <f>([26]SUMMARY!$G168)</f>
        <v>0</v>
      </c>
      <c r="AN163" s="17">
        <f>([27]SUMMARY!$G168)</f>
        <v>0</v>
      </c>
      <c r="AO163" s="17">
        <f>([28]SUMMARY!$G168)</f>
        <v>0</v>
      </c>
      <c r="AP163" s="17">
        <f>([29]SUMMARY!$F133)</f>
        <v>0</v>
      </c>
      <c r="AQ163" s="17">
        <f>([30]SUMMARY!$G168)</f>
        <v>0</v>
      </c>
      <c r="AR163" s="17">
        <f>([31]SUMMARY!$G168)</f>
        <v>0</v>
      </c>
      <c r="AS163" s="17">
        <f>([32]SUMMARY!$G168)</f>
        <v>0</v>
      </c>
      <c r="AT163" s="17">
        <f>([33]SUMMARY!$G168)</f>
        <v>0</v>
      </c>
      <c r="AU163" s="17">
        <f>([34]SUMMARY!$G168)</f>
        <v>0</v>
      </c>
      <c r="AV163" s="17">
        <f>([35]SUMMARY!$G168)</f>
        <v>0</v>
      </c>
      <c r="AW163" s="17">
        <f>([36]SUMMARY!$G168)</f>
        <v>0</v>
      </c>
      <c r="AX163" s="17">
        <f>([37]SUMMARY!$G168)</f>
        <v>0</v>
      </c>
      <c r="AY163" s="17">
        <f>([38]SUMMARY!$G168)</f>
        <v>0</v>
      </c>
      <c r="AZ163" s="17">
        <f>([39]SUMMARY!$G168)</f>
        <v>0</v>
      </c>
      <c r="BA163" s="17">
        <f>([40]SUMMARY!$G168)</f>
        <v>0</v>
      </c>
      <c r="BB163" s="17">
        <f>([41]SUMMARY!$F133)</f>
        <v>0</v>
      </c>
      <c r="BC163" s="17">
        <f>([42]SUMMARY!$G168)</f>
        <v>0</v>
      </c>
      <c r="BD163" s="17">
        <f>([43]SUMMARY!$G168)</f>
        <v>0</v>
      </c>
      <c r="BE163" s="17">
        <f>([44]SUMMARY!$G168)</f>
        <v>0</v>
      </c>
      <c r="BF163" s="17">
        <f>([45]SUMMARY!$G168)</f>
        <v>0</v>
      </c>
      <c r="BG163" s="17">
        <f>([46]SUMMARY!$G168)</f>
        <v>0</v>
      </c>
      <c r="BH163" s="17">
        <f>([47]SUMMARY!$F133)</f>
        <v>0</v>
      </c>
      <c r="BI163" s="17">
        <f>([48]SUMMARY!$F133)</f>
        <v>0</v>
      </c>
      <c r="BJ163" s="17">
        <f>([49]SUMMARY!$F133)</f>
        <v>0</v>
      </c>
      <c r="BK163" s="17">
        <f>([50]SUMMARY!$G168)</f>
        <v>0</v>
      </c>
      <c r="BL163" s="17">
        <f>([51]SUMMARY!$F133)</f>
        <v>0</v>
      </c>
      <c r="BM163" s="17">
        <f>([52]SUMMARY!$G168)</f>
        <v>0</v>
      </c>
      <c r="BN163" s="17">
        <f>([53]SUMMARY!$G168)</f>
        <v>0</v>
      </c>
      <c r="BO163" s="17">
        <f>([54]SUMMARY!$G168)</f>
        <v>0</v>
      </c>
      <c r="BP163" s="17">
        <f>([55]SUMMARY!$G168)</f>
        <v>0</v>
      </c>
      <c r="BQ163" s="17">
        <f>([56]SUMMARY!$G168)</f>
        <v>0</v>
      </c>
      <c r="BR163" s="17">
        <f>([57]SUMMARY!$G168)</f>
        <v>0</v>
      </c>
      <c r="BS163" s="17">
        <f>([58]SUMMARY!$F133)</f>
        <v>0</v>
      </c>
      <c r="BT163" s="17">
        <f>([59]SUMMARY!$F133)</f>
        <v>0</v>
      </c>
      <c r="BU163" s="17">
        <f>([60]SUMMARY!$G168)</f>
        <v>0</v>
      </c>
      <c r="BV163" s="17">
        <f>([61]SUMMARY!$F133)</f>
        <v>0</v>
      </c>
      <c r="BW163" s="17">
        <f>([62]SUMMARY!$G168)</f>
        <v>0</v>
      </c>
      <c r="BX163" s="17">
        <f>([63]SUMMARY!$G168)</f>
        <v>0</v>
      </c>
      <c r="BY163" s="17">
        <f>([64]SUMMARY!$G168)</f>
        <v>0</v>
      </c>
      <c r="BZ163" s="17">
        <f>([65]SUMMARY!$G168)</f>
        <v>0</v>
      </c>
      <c r="CA163" s="17">
        <f>([66]SUMMARY!$G168)</f>
        <v>0</v>
      </c>
      <c r="CB163" s="17">
        <f>([67]SUMMARY!$G168)</f>
        <v>0</v>
      </c>
      <c r="CC163" s="17">
        <f>([68]SUMMARY!$G168)</f>
        <v>0</v>
      </c>
      <c r="CD163" s="17">
        <f>([69]SUMMARY!$G168)</f>
        <v>0</v>
      </c>
      <c r="CE163" s="17">
        <f>([70]SUMMARY!$G168)</f>
        <v>0</v>
      </c>
      <c r="CF163" s="17">
        <f>([71]SUMMARY!$G168)</f>
        <v>0</v>
      </c>
      <c r="CG163" s="17">
        <f>([72]SUMMARY!$G168)</f>
        <v>0</v>
      </c>
      <c r="CH163" s="17">
        <f>([73]SUMMARY!$G168)</f>
        <v>0</v>
      </c>
      <c r="CI163" s="17">
        <f>([74]SUMMARY!$G168)</f>
        <v>0</v>
      </c>
      <c r="CJ163" s="17">
        <f>([75]SUMMARY!$G168)</f>
        <v>0</v>
      </c>
      <c r="CK163" s="17">
        <f>([76]SUMMARY!$G168)</f>
        <v>0</v>
      </c>
      <c r="CL163" s="17">
        <f>([77]SUMMARY!$G168)</f>
        <v>0</v>
      </c>
      <c r="CM163" s="17">
        <f>([78]SUMMARY!$G168)</f>
        <v>0</v>
      </c>
      <c r="CN163" s="17">
        <f>([79]SUMMARY!$G168)</f>
        <v>0</v>
      </c>
      <c r="CO163" s="17">
        <f>([80]SUMMARY!$G168)</f>
        <v>0</v>
      </c>
      <c r="CP163" s="17">
        <f>([81]SUMMARY!$G168)</f>
        <v>0</v>
      </c>
      <c r="CQ163" s="17">
        <f>([82]SUMMARY!$G168)</f>
        <v>0</v>
      </c>
      <c r="CR163" s="17">
        <f>([83]SUMMARY!$G168)</f>
        <v>0</v>
      </c>
      <c r="CS163" s="17">
        <f>([84]SUMMARY!$G168)</f>
        <v>0</v>
      </c>
      <c r="CT163" s="17">
        <f>([85]SUMMARY!$F133)</f>
        <v>0</v>
      </c>
      <c r="CU163" s="17">
        <f>([86]SUMMARY!$G168)</f>
        <v>0</v>
      </c>
      <c r="CV163" s="17">
        <f>([87]SUMMARY!$G168)</f>
        <v>0</v>
      </c>
      <c r="CW163" s="17">
        <f>([88]SUMMARY!$G168)</f>
        <v>0</v>
      </c>
      <c r="CX163" s="17">
        <f>([89]SUMMARY!$G168)</f>
        <v>0</v>
      </c>
      <c r="CY163" s="17">
        <f>([90]SUMMARY!$G168)</f>
        <v>0</v>
      </c>
      <c r="CZ163" s="17">
        <f>([91]SUMMARY!$G168)</f>
        <v>0</v>
      </c>
      <c r="DA163" s="17">
        <f>([92]SUMMARY!$G168)</f>
        <v>0</v>
      </c>
    </row>
    <row r="164" spans="1:105">
      <c r="A164" s="3">
        <v>2289995</v>
      </c>
      <c r="B164" s="3" t="s">
        <v>137</v>
      </c>
      <c r="C164" s="14">
        <v>-41999996</v>
      </c>
      <c r="D164" s="14">
        <v>-58728000</v>
      </c>
      <c r="E164" s="272">
        <f>SUM(E161:E163)</f>
        <v>-59562029</v>
      </c>
      <c r="F164" s="14">
        <f>SUM(F161:F163)</f>
        <v>-834029</v>
      </c>
      <c r="G164" s="14">
        <f t="shared" ref="G164:H164" si="256">SUM(G161:G163)</f>
        <v>-62718816.537</v>
      </c>
      <c r="H164" s="14">
        <f t="shared" si="256"/>
        <v>-66168351.446534999</v>
      </c>
      <c r="I164" s="21">
        <f t="shared" ref="I164:P164" si="257">SUM(I162:I163)</f>
        <v>0</v>
      </c>
      <c r="J164" s="21">
        <f t="shared" si="257"/>
        <v>0</v>
      </c>
      <c r="K164" s="21">
        <f t="shared" si="257"/>
        <v>0</v>
      </c>
      <c r="L164" s="21">
        <f t="shared" si="257"/>
        <v>0</v>
      </c>
      <c r="M164" s="21">
        <f t="shared" si="257"/>
        <v>-59562029</v>
      </c>
      <c r="N164" s="21">
        <f t="shared" ref="N164" si="258">SUM(N162:N163)</f>
        <v>0</v>
      </c>
      <c r="O164" s="21">
        <f t="shared" si="257"/>
        <v>0</v>
      </c>
      <c r="P164" s="21">
        <f t="shared" si="257"/>
        <v>0</v>
      </c>
      <c r="Q164" s="9">
        <f t="shared" ref="Q164" si="259">SUM(Q161:Q163)</f>
        <v>0</v>
      </c>
      <c r="R164" s="9">
        <f t="shared" ref="R164:S164" si="260">SUM(R161:R163)</f>
        <v>0</v>
      </c>
      <c r="S164" s="9">
        <f t="shared" si="260"/>
        <v>0</v>
      </c>
      <c r="T164" s="9">
        <f t="shared" ref="T164:AB164" si="261">SUM(T161:T163)</f>
        <v>0</v>
      </c>
      <c r="U164" s="9">
        <f t="shared" si="261"/>
        <v>0</v>
      </c>
      <c r="V164" s="9">
        <f t="shared" si="261"/>
        <v>0</v>
      </c>
      <c r="W164" s="9">
        <f t="shared" si="261"/>
        <v>0</v>
      </c>
      <c r="X164" s="9">
        <f t="shared" si="261"/>
        <v>0</v>
      </c>
      <c r="Y164" s="9">
        <f t="shared" si="261"/>
        <v>0</v>
      </c>
      <c r="Z164" s="9">
        <f t="shared" si="261"/>
        <v>0</v>
      </c>
      <c r="AA164" s="9">
        <f t="shared" si="261"/>
        <v>0</v>
      </c>
      <c r="AB164" s="9">
        <f t="shared" si="261"/>
        <v>0</v>
      </c>
      <c r="AC164" s="9">
        <f t="shared" ref="AC164:AO164" si="262">SUM(AC161:AC163)</f>
        <v>0</v>
      </c>
      <c r="AD164" s="9">
        <f t="shared" si="262"/>
        <v>0</v>
      </c>
      <c r="AE164" s="9">
        <f t="shared" si="262"/>
        <v>0</v>
      </c>
      <c r="AF164" s="9">
        <f t="shared" si="262"/>
        <v>0</v>
      </c>
      <c r="AG164" s="9">
        <f t="shared" si="262"/>
        <v>0</v>
      </c>
      <c r="AH164" s="9">
        <f t="shared" si="262"/>
        <v>0</v>
      </c>
      <c r="AI164" s="9">
        <f t="shared" si="262"/>
        <v>0</v>
      </c>
      <c r="AJ164" s="9">
        <f t="shared" si="262"/>
        <v>0</v>
      </c>
      <c r="AK164" s="9">
        <f t="shared" ref="AK164" si="263">SUM(AK161:AK163)</f>
        <v>0</v>
      </c>
      <c r="AL164" s="9">
        <f t="shared" si="262"/>
        <v>0</v>
      </c>
      <c r="AM164" s="9">
        <f t="shared" si="262"/>
        <v>0</v>
      </c>
      <c r="AN164" s="9">
        <f t="shared" si="262"/>
        <v>0</v>
      </c>
      <c r="AO164" s="9">
        <f t="shared" si="262"/>
        <v>0</v>
      </c>
      <c r="AP164" s="9">
        <f t="shared" ref="AP164:DA164" si="264">SUM(AP161:AP163)</f>
        <v>0</v>
      </c>
      <c r="AQ164" s="9">
        <f t="shared" si="264"/>
        <v>0</v>
      </c>
      <c r="AR164" s="9">
        <f t="shared" si="264"/>
        <v>0</v>
      </c>
      <c r="AS164" s="9">
        <f t="shared" si="264"/>
        <v>0</v>
      </c>
      <c r="AT164" s="9">
        <f t="shared" si="264"/>
        <v>0</v>
      </c>
      <c r="AU164" s="9">
        <f t="shared" si="264"/>
        <v>0</v>
      </c>
      <c r="AV164" s="9">
        <f t="shared" si="264"/>
        <v>0</v>
      </c>
      <c r="AW164" s="9">
        <f t="shared" si="264"/>
        <v>0</v>
      </c>
      <c r="AX164" s="9">
        <f t="shared" si="264"/>
        <v>0</v>
      </c>
      <c r="AY164" s="9">
        <f t="shared" si="264"/>
        <v>0</v>
      </c>
      <c r="AZ164" s="9">
        <f t="shared" si="264"/>
        <v>0</v>
      </c>
      <c r="BA164" s="9">
        <f t="shared" si="264"/>
        <v>0</v>
      </c>
      <c r="BB164" s="9">
        <f t="shared" si="264"/>
        <v>0</v>
      </c>
      <c r="BC164" s="9">
        <f t="shared" si="264"/>
        <v>0</v>
      </c>
      <c r="BD164" s="9">
        <f t="shared" si="264"/>
        <v>0</v>
      </c>
      <c r="BE164" s="9">
        <f t="shared" si="264"/>
        <v>0</v>
      </c>
      <c r="BF164" s="9">
        <f t="shared" si="264"/>
        <v>0</v>
      </c>
      <c r="BG164" s="9">
        <f t="shared" si="264"/>
        <v>0</v>
      </c>
      <c r="BH164" s="9">
        <f t="shared" si="264"/>
        <v>0</v>
      </c>
      <c r="BI164" s="9">
        <f t="shared" si="264"/>
        <v>0</v>
      </c>
      <c r="BJ164" s="9">
        <f t="shared" si="264"/>
        <v>0</v>
      </c>
      <c r="BK164" s="9">
        <f t="shared" si="264"/>
        <v>0</v>
      </c>
      <c r="BL164" s="9">
        <f t="shared" si="264"/>
        <v>0</v>
      </c>
      <c r="BM164" s="9">
        <f t="shared" si="264"/>
        <v>0</v>
      </c>
      <c r="BN164" s="9">
        <f t="shared" si="264"/>
        <v>0</v>
      </c>
      <c r="BO164" s="9">
        <f t="shared" si="264"/>
        <v>0</v>
      </c>
      <c r="BP164" s="9">
        <f t="shared" si="264"/>
        <v>0</v>
      </c>
      <c r="BQ164" s="9">
        <f t="shared" si="264"/>
        <v>0</v>
      </c>
      <c r="BR164" s="9">
        <f t="shared" si="264"/>
        <v>0</v>
      </c>
      <c r="BS164" s="9">
        <f t="shared" si="264"/>
        <v>0</v>
      </c>
      <c r="BT164" s="9">
        <f t="shared" si="264"/>
        <v>0</v>
      </c>
      <c r="BU164" s="9">
        <f t="shared" si="264"/>
        <v>0</v>
      </c>
      <c r="BV164" s="9">
        <f t="shared" ref="BV164" si="265">SUM(BV161:BV163)</f>
        <v>0</v>
      </c>
      <c r="BW164" s="9">
        <f t="shared" si="264"/>
        <v>0</v>
      </c>
      <c r="BX164" s="9">
        <f t="shared" si="264"/>
        <v>-20003794</v>
      </c>
      <c r="BY164" s="9">
        <f t="shared" si="264"/>
        <v>-15574835</v>
      </c>
      <c r="BZ164" s="9">
        <f t="shared" si="264"/>
        <v>-14348465</v>
      </c>
      <c r="CA164" s="9">
        <f t="shared" si="264"/>
        <v>-9634935</v>
      </c>
      <c r="CB164" s="9">
        <f t="shared" si="264"/>
        <v>0</v>
      </c>
      <c r="CC164" s="9">
        <f t="shared" si="264"/>
        <v>0</v>
      </c>
      <c r="CD164" s="9">
        <f t="shared" si="264"/>
        <v>0</v>
      </c>
      <c r="CE164" s="9">
        <f t="shared" si="264"/>
        <v>0</v>
      </c>
      <c r="CF164" s="9">
        <f t="shared" si="264"/>
        <v>0</v>
      </c>
      <c r="CG164" s="9">
        <f t="shared" si="264"/>
        <v>0</v>
      </c>
      <c r="CH164" s="9">
        <f t="shared" si="264"/>
        <v>0</v>
      </c>
      <c r="CI164" s="9">
        <f t="shared" si="264"/>
        <v>0</v>
      </c>
      <c r="CJ164" s="9">
        <f t="shared" si="264"/>
        <v>0</v>
      </c>
      <c r="CK164" s="9">
        <f t="shared" si="264"/>
        <v>0</v>
      </c>
      <c r="CL164" s="9">
        <f t="shared" si="264"/>
        <v>0</v>
      </c>
      <c r="CM164" s="9">
        <f t="shared" si="264"/>
        <v>0</v>
      </c>
      <c r="CN164" s="9">
        <f t="shared" si="264"/>
        <v>0</v>
      </c>
      <c r="CO164" s="9">
        <f t="shared" si="264"/>
        <v>0</v>
      </c>
      <c r="CP164" s="9">
        <f t="shared" si="264"/>
        <v>0</v>
      </c>
      <c r="CQ164" s="9">
        <f t="shared" si="264"/>
        <v>0</v>
      </c>
      <c r="CR164" s="9">
        <f t="shared" si="264"/>
        <v>0</v>
      </c>
      <c r="CS164" s="9">
        <f t="shared" si="264"/>
        <v>0</v>
      </c>
      <c r="CT164" s="9">
        <f t="shared" si="264"/>
        <v>0</v>
      </c>
      <c r="CU164" s="9">
        <f t="shared" si="264"/>
        <v>0</v>
      </c>
      <c r="CV164" s="9">
        <f t="shared" si="264"/>
        <v>0</v>
      </c>
      <c r="CW164" s="9">
        <f t="shared" si="264"/>
        <v>0</v>
      </c>
      <c r="CX164" s="9">
        <f t="shared" si="264"/>
        <v>0</v>
      </c>
      <c r="CY164" s="9">
        <f t="shared" si="264"/>
        <v>0</v>
      </c>
      <c r="CZ164" s="9">
        <f t="shared" si="264"/>
        <v>0</v>
      </c>
      <c r="DA164" s="9">
        <f t="shared" si="264"/>
        <v>0</v>
      </c>
    </row>
    <row r="165" spans="1:105">
      <c r="A165" s="1"/>
      <c r="B165" s="1"/>
      <c r="C165" s="12"/>
      <c r="D165" s="12"/>
      <c r="I165" s="20"/>
      <c r="J165" s="20"/>
      <c r="K165" s="20"/>
      <c r="L165" s="20"/>
      <c r="M165" s="20"/>
      <c r="N165" s="20"/>
      <c r="O165" s="20"/>
      <c r="P165" s="20"/>
    </row>
    <row r="166" spans="1:105">
      <c r="A166" s="1">
        <v>2300000</v>
      </c>
      <c r="B166" s="1" t="s">
        <v>138</v>
      </c>
      <c r="C166" s="12"/>
      <c r="D166" s="12"/>
      <c r="I166" s="20"/>
      <c r="J166" s="20"/>
      <c r="K166" s="20"/>
      <c r="L166" s="20"/>
      <c r="M166" s="20"/>
      <c r="N166" s="20"/>
      <c r="O166" s="20"/>
      <c r="P166" s="20"/>
    </row>
    <row r="167" spans="1:105">
      <c r="A167" s="131">
        <v>2300001</v>
      </c>
      <c r="B167" s="131" t="s">
        <v>139</v>
      </c>
      <c r="C167" s="132">
        <v>-420930</v>
      </c>
      <c r="D167" s="132">
        <v>-420000</v>
      </c>
      <c r="E167" s="132">
        <f t="shared" ref="E167:E178" si="266">SUM(Q167:DA167)</f>
        <v>-420000</v>
      </c>
      <c r="F167" s="21">
        <f t="shared" ref="F167:F178" si="267">SUM(E167-D167)</f>
        <v>0</v>
      </c>
      <c r="G167" s="21">
        <f t="shared" ref="G167:G178" si="268">SUM(E167*5.3%)+E167</f>
        <v>-442260</v>
      </c>
      <c r="H167" s="21">
        <f t="shared" ref="H167:H178" si="269">SUM(G167*5.5%)+G167</f>
        <v>-466584.3</v>
      </c>
      <c r="I167" s="21">
        <f t="shared" ref="I167:I178" si="270">SUM(Q167:AD167)</f>
        <v>0</v>
      </c>
      <c r="J167" s="21">
        <f t="shared" ref="J167:J178" si="271">SUM(AE167:AJ167)</f>
        <v>0</v>
      </c>
      <c r="K167" s="21">
        <f t="shared" ref="K167:K178" si="272">SUM(AK167:AM167)</f>
        <v>0</v>
      </c>
      <c r="L167" s="21">
        <f t="shared" ref="L167:L178" si="273">SUM(AN167:BL167)</f>
        <v>0</v>
      </c>
      <c r="M167" s="21">
        <f t="shared" ref="M167:M178" si="274">SUM(BM167:CA167)</f>
        <v>0</v>
      </c>
      <c r="N167" s="21">
        <f t="shared" ref="N167:N178" si="275">SUM(CB167:CH167)</f>
        <v>0</v>
      </c>
      <c r="O167" s="21">
        <f t="shared" ref="O167:O178" si="276">SUM(CI167:CR167)</f>
        <v>0</v>
      </c>
      <c r="P167" s="21">
        <f t="shared" ref="P167:P178" si="277">SUM(CS167:DA167)</f>
        <v>-420000</v>
      </c>
      <c r="Q167" s="17">
        <f>([4]SUMMARY!$G172)</f>
        <v>0</v>
      </c>
      <c r="R167" s="17">
        <f>([5]SUMMARY!$G172)</f>
        <v>0</v>
      </c>
      <c r="S167" s="17">
        <f>([6]SUMMARY!$G172)</f>
        <v>0</v>
      </c>
      <c r="T167" s="17">
        <f>([7]SUMMARY!$G172)</f>
        <v>0</v>
      </c>
      <c r="U167" s="17">
        <f>([8]SUMMARY!$G172)</f>
        <v>0</v>
      </c>
      <c r="V167" s="17">
        <f>([9]SUMMARY!$G172)</f>
        <v>0</v>
      </c>
      <c r="W167" s="17">
        <f>([10]SUMMARY!$G172)</f>
        <v>0</v>
      </c>
      <c r="X167" s="17">
        <f>([11]SUMMARY!$G172)</f>
        <v>0</v>
      </c>
      <c r="Y167" s="17">
        <f>([12]SUMMARY!$G172)</f>
        <v>0</v>
      </c>
      <c r="Z167" s="17">
        <f>([13]SUMMARY!$G172)</f>
        <v>0</v>
      </c>
      <c r="AA167" s="17">
        <f>([14]SUMMARY!$G172)</f>
        <v>0</v>
      </c>
      <c r="AB167" s="17">
        <f>([15]SUMMARY!$G172)</f>
        <v>0</v>
      </c>
      <c r="AC167" s="17">
        <f>([16]SUMMARY!$G172)</f>
        <v>0</v>
      </c>
      <c r="AD167" s="17">
        <f>([17]SUMMARY!$G172)</f>
        <v>0</v>
      </c>
      <c r="AE167" s="17">
        <f>([18]SUMMARY!$G172)</f>
        <v>0</v>
      </c>
      <c r="AF167" s="17">
        <f>([19]SUMMARY!$G172)</f>
        <v>0</v>
      </c>
      <c r="AG167" s="17">
        <f>([20]SUMMARY!$G172)</f>
        <v>0</v>
      </c>
      <c r="AH167" s="17">
        <f>([21]SUMMARY!$G172)</f>
        <v>0</v>
      </c>
      <c r="AI167" s="17">
        <f>([22]SUMMARY!$G172)</f>
        <v>0</v>
      </c>
      <c r="AJ167" s="17">
        <f>([23]SUMMARY!$G172)</f>
        <v>0</v>
      </c>
      <c r="AK167" s="17">
        <f>([24]SUMMARY!$G172)</f>
        <v>0</v>
      </c>
      <c r="AL167" s="17">
        <f>([25]SUMMARY!$G172)</f>
        <v>0</v>
      </c>
      <c r="AM167" s="17">
        <f>([26]SUMMARY!$G172)</f>
        <v>0</v>
      </c>
      <c r="AN167" s="17">
        <f>([27]SUMMARY!$G172)</f>
        <v>0</v>
      </c>
      <c r="AO167" s="17">
        <f>([28]SUMMARY!$G172)</f>
        <v>0</v>
      </c>
      <c r="AP167" s="17">
        <f>([29]SUMMARY!$F137)</f>
        <v>0</v>
      </c>
      <c r="AQ167" s="17">
        <f>([30]SUMMARY!$G172)</f>
        <v>0</v>
      </c>
      <c r="AR167" s="17">
        <f>([31]SUMMARY!$G172)</f>
        <v>0</v>
      </c>
      <c r="AS167" s="17">
        <f>([32]SUMMARY!$G172)</f>
        <v>0</v>
      </c>
      <c r="AT167" s="17">
        <f>([33]SUMMARY!$G172)</f>
        <v>0</v>
      </c>
      <c r="AU167" s="17">
        <f>([34]SUMMARY!$G172)</f>
        <v>0</v>
      </c>
      <c r="AV167" s="17">
        <f>([35]SUMMARY!$G172)</f>
        <v>0</v>
      </c>
      <c r="AW167" s="17">
        <f>([36]SUMMARY!$G172)</f>
        <v>0</v>
      </c>
      <c r="AX167" s="17">
        <f>([37]SUMMARY!$G172)</f>
        <v>0</v>
      </c>
      <c r="AY167" s="17">
        <f>([38]SUMMARY!$G172)</f>
        <v>0</v>
      </c>
      <c r="AZ167" s="17">
        <f>([39]SUMMARY!$G172)</f>
        <v>0</v>
      </c>
      <c r="BA167" s="17">
        <f>([40]SUMMARY!$G172)</f>
        <v>0</v>
      </c>
      <c r="BB167" s="17">
        <f>([41]SUMMARY!$F137)</f>
        <v>0</v>
      </c>
      <c r="BC167" s="17">
        <f>([42]SUMMARY!$G172)</f>
        <v>0</v>
      </c>
      <c r="BD167" s="17">
        <f>([43]SUMMARY!$G172)</f>
        <v>0</v>
      </c>
      <c r="BE167" s="17">
        <f>([44]SUMMARY!$G172)</f>
        <v>0</v>
      </c>
      <c r="BF167" s="17">
        <f>([45]SUMMARY!$G172)</f>
        <v>0</v>
      </c>
      <c r="BG167" s="17">
        <f>([46]SUMMARY!$G172)</f>
        <v>0</v>
      </c>
      <c r="BH167" s="17">
        <f>([47]SUMMARY!$F137)</f>
        <v>0</v>
      </c>
      <c r="BI167" s="17">
        <f>([48]SUMMARY!$F137)</f>
        <v>0</v>
      </c>
      <c r="BJ167" s="17">
        <f>([49]SUMMARY!$F137)</f>
        <v>0</v>
      </c>
      <c r="BK167" s="17">
        <f>([50]SUMMARY!$G172)</f>
        <v>0</v>
      </c>
      <c r="BL167" s="17">
        <f>([51]SUMMARY!$F137)</f>
        <v>0</v>
      </c>
      <c r="BM167" s="17">
        <f>([52]SUMMARY!$G172)</f>
        <v>0</v>
      </c>
      <c r="BN167" s="17">
        <f>([53]SUMMARY!$G172)</f>
        <v>0</v>
      </c>
      <c r="BO167" s="17">
        <f>([54]SUMMARY!$G172)</f>
        <v>0</v>
      </c>
      <c r="BP167" s="17">
        <f>([55]SUMMARY!$G172)</f>
        <v>0</v>
      </c>
      <c r="BQ167" s="17">
        <f>([56]SUMMARY!$G172)</f>
        <v>0</v>
      </c>
      <c r="BR167" s="17">
        <f>([57]SUMMARY!$G172)</f>
        <v>0</v>
      </c>
      <c r="BS167" s="17">
        <f>([58]SUMMARY!$F137)</f>
        <v>0</v>
      </c>
      <c r="BT167" s="17">
        <f>([59]SUMMARY!$F137)</f>
        <v>0</v>
      </c>
      <c r="BU167" s="17">
        <f>([60]SUMMARY!$G172)</f>
        <v>0</v>
      </c>
      <c r="BV167" s="17">
        <f>([61]SUMMARY!$F137)</f>
        <v>0</v>
      </c>
      <c r="BW167" s="17">
        <f>([62]SUMMARY!$G172)</f>
        <v>0</v>
      </c>
      <c r="BX167" s="17">
        <f>([63]SUMMARY!$G172)</f>
        <v>0</v>
      </c>
      <c r="BY167" s="17">
        <f>([64]SUMMARY!$G172)</f>
        <v>0</v>
      </c>
      <c r="BZ167" s="17">
        <f>([65]SUMMARY!$G172)</f>
        <v>0</v>
      </c>
      <c r="CA167" s="17">
        <f>([66]SUMMARY!$G172)</f>
        <v>0</v>
      </c>
      <c r="CB167" s="17">
        <f>([67]SUMMARY!$G172)</f>
        <v>0</v>
      </c>
      <c r="CC167" s="17">
        <f>([68]SUMMARY!$G172)</f>
        <v>0</v>
      </c>
      <c r="CD167" s="17">
        <f>([69]SUMMARY!$G172)</f>
        <v>0</v>
      </c>
      <c r="CE167" s="17">
        <f>([70]SUMMARY!$G172)</f>
        <v>0</v>
      </c>
      <c r="CF167" s="17">
        <f>([71]SUMMARY!$G172)</f>
        <v>0</v>
      </c>
      <c r="CG167" s="17">
        <f>([72]SUMMARY!$G172)</f>
        <v>0</v>
      </c>
      <c r="CH167" s="17">
        <f>([73]SUMMARY!$G172)</f>
        <v>0</v>
      </c>
      <c r="CI167" s="17">
        <f>([74]SUMMARY!$G172)</f>
        <v>0</v>
      </c>
      <c r="CJ167" s="17">
        <f>([75]SUMMARY!$G172)</f>
        <v>0</v>
      </c>
      <c r="CK167" s="17">
        <f>([76]SUMMARY!$G172)</f>
        <v>0</v>
      </c>
      <c r="CL167" s="17">
        <f>([77]SUMMARY!$G172)</f>
        <v>0</v>
      </c>
      <c r="CM167" s="17">
        <f>([78]SUMMARY!$G172)</f>
        <v>0</v>
      </c>
      <c r="CN167" s="17">
        <f>([79]SUMMARY!$G172)</f>
        <v>0</v>
      </c>
      <c r="CO167" s="17">
        <f>([80]SUMMARY!$G172)</f>
        <v>0</v>
      </c>
      <c r="CP167" s="17">
        <f>([81]SUMMARY!$G172)</f>
        <v>0</v>
      </c>
      <c r="CQ167" s="17">
        <f>([82]SUMMARY!$G172)</f>
        <v>0</v>
      </c>
      <c r="CR167" s="17">
        <f>([83]SUMMARY!$G172)</f>
        <v>0</v>
      </c>
      <c r="CS167" s="17">
        <f>([84]SUMMARY!$G172)</f>
        <v>0</v>
      </c>
      <c r="CT167" s="17">
        <f>([85]SUMMARY!$F137)</f>
        <v>0</v>
      </c>
      <c r="CU167" s="17">
        <f>([86]SUMMARY!$G172)</f>
        <v>0</v>
      </c>
      <c r="CV167" s="17">
        <f>([87]SUMMARY!$G172)</f>
        <v>0</v>
      </c>
      <c r="CW167" s="17">
        <f>([88]SUMMARY!$G172)</f>
        <v>0</v>
      </c>
      <c r="CX167" s="17">
        <f>([89]SUMMARY!$G172)</f>
        <v>-420000</v>
      </c>
      <c r="CY167" s="17">
        <f>([90]SUMMARY!$G172)</f>
        <v>0</v>
      </c>
      <c r="CZ167" s="17">
        <f>([91]SUMMARY!$G172)</f>
        <v>0</v>
      </c>
      <c r="DA167" s="17">
        <f>([92]SUMMARY!$G172)</f>
        <v>0</v>
      </c>
    </row>
    <row r="168" spans="1:105">
      <c r="A168" s="131">
        <v>2300002</v>
      </c>
      <c r="B168" s="131" t="s">
        <v>140</v>
      </c>
      <c r="C168" s="132">
        <v>-504000</v>
      </c>
      <c r="D168" s="132">
        <v>-825000</v>
      </c>
      <c r="E168" s="132">
        <f t="shared" si="266"/>
        <v>-824957</v>
      </c>
      <c r="F168" s="21">
        <f t="shared" si="267"/>
        <v>43</v>
      </c>
      <c r="G168" s="21">
        <f t="shared" si="268"/>
        <v>-868679.72100000002</v>
      </c>
      <c r="H168" s="21">
        <f t="shared" si="269"/>
        <v>-916457.10565500008</v>
      </c>
      <c r="I168" s="21">
        <f t="shared" si="270"/>
        <v>0</v>
      </c>
      <c r="J168" s="21">
        <f t="shared" si="271"/>
        <v>0</v>
      </c>
      <c r="K168" s="21">
        <f t="shared" si="272"/>
        <v>0</v>
      </c>
      <c r="L168" s="21">
        <f t="shared" si="273"/>
        <v>-824957</v>
      </c>
      <c r="M168" s="21">
        <f t="shared" si="274"/>
        <v>0</v>
      </c>
      <c r="N168" s="21">
        <f t="shared" si="275"/>
        <v>0</v>
      </c>
      <c r="O168" s="21">
        <f t="shared" si="276"/>
        <v>0</v>
      </c>
      <c r="P168" s="21">
        <f t="shared" si="277"/>
        <v>0</v>
      </c>
      <c r="Q168" s="17">
        <f>([4]SUMMARY!$G173)</f>
        <v>0</v>
      </c>
      <c r="R168" s="17">
        <f>([5]SUMMARY!$G173)</f>
        <v>0</v>
      </c>
      <c r="S168" s="17">
        <f>([6]SUMMARY!$G173)</f>
        <v>0</v>
      </c>
      <c r="T168" s="17">
        <f>([7]SUMMARY!$G173)</f>
        <v>0</v>
      </c>
      <c r="U168" s="17">
        <f>([8]SUMMARY!$G173)</f>
        <v>0</v>
      </c>
      <c r="V168" s="17">
        <f>([9]SUMMARY!$G173)</f>
        <v>0</v>
      </c>
      <c r="W168" s="17">
        <f>([10]SUMMARY!$G173)</f>
        <v>0</v>
      </c>
      <c r="X168" s="17">
        <f>([11]SUMMARY!$G173)</f>
        <v>0</v>
      </c>
      <c r="Y168" s="17">
        <f>([12]SUMMARY!$G173)</f>
        <v>0</v>
      </c>
      <c r="Z168" s="17">
        <f>([13]SUMMARY!$G173)</f>
        <v>0</v>
      </c>
      <c r="AA168" s="17">
        <f>([14]SUMMARY!$G173)</f>
        <v>0</v>
      </c>
      <c r="AB168" s="17">
        <f>([15]SUMMARY!$G173)</f>
        <v>0</v>
      </c>
      <c r="AC168" s="17">
        <f>([16]SUMMARY!$G173)</f>
        <v>0</v>
      </c>
      <c r="AD168" s="17">
        <f>([17]SUMMARY!$G173)</f>
        <v>0</v>
      </c>
      <c r="AE168" s="17">
        <f>([18]SUMMARY!$G173)</f>
        <v>0</v>
      </c>
      <c r="AF168" s="17">
        <f>([19]SUMMARY!$G173)</f>
        <v>0</v>
      </c>
      <c r="AG168" s="17">
        <f>([20]SUMMARY!$G173)</f>
        <v>0</v>
      </c>
      <c r="AH168" s="17">
        <f>([21]SUMMARY!$G173)</f>
        <v>0</v>
      </c>
      <c r="AI168" s="17">
        <f>([22]SUMMARY!$G173)</f>
        <v>0</v>
      </c>
      <c r="AJ168" s="17">
        <f>([23]SUMMARY!$G173)</f>
        <v>0</v>
      </c>
      <c r="AK168" s="17">
        <f>([24]SUMMARY!$G173)</f>
        <v>0</v>
      </c>
      <c r="AL168" s="17">
        <f>([25]SUMMARY!$G173)</f>
        <v>0</v>
      </c>
      <c r="AM168" s="17">
        <f>([26]SUMMARY!$G173)</f>
        <v>0</v>
      </c>
      <c r="AN168" s="17">
        <f>([27]SUMMARY!$G173)</f>
        <v>0</v>
      </c>
      <c r="AO168" s="17">
        <f>([28]SUMMARY!$G173)</f>
        <v>0</v>
      </c>
      <c r="AP168" s="17">
        <f>([29]SUMMARY!$F138)</f>
        <v>0</v>
      </c>
      <c r="AQ168" s="17">
        <f>([30]SUMMARY!$G173)</f>
        <v>0</v>
      </c>
      <c r="AR168" s="17">
        <f>([31]SUMMARY!$G173)</f>
        <v>0</v>
      </c>
      <c r="AS168" s="17">
        <f>([32]SUMMARY!$G173)</f>
        <v>0</v>
      </c>
      <c r="AT168" s="17">
        <f>([33]SUMMARY!$G173)</f>
        <v>0</v>
      </c>
      <c r="AU168" s="17">
        <f>([34]SUMMARY!$G173)</f>
        <v>0</v>
      </c>
      <c r="AV168" s="17">
        <f>([35]SUMMARY!$G173)</f>
        <v>0</v>
      </c>
      <c r="AW168" s="17">
        <f>([36]SUMMARY!$G173)</f>
        <v>0</v>
      </c>
      <c r="AX168" s="17">
        <f>([37]SUMMARY!$G173)</f>
        <v>0</v>
      </c>
      <c r="AY168" s="17">
        <f>([38]SUMMARY!$G173)</f>
        <v>0</v>
      </c>
      <c r="AZ168" s="17">
        <f>([39]SUMMARY!$G173)</f>
        <v>0</v>
      </c>
      <c r="BA168" s="17">
        <f>([40]SUMMARY!$G173)</f>
        <v>-824957</v>
      </c>
      <c r="BB168" s="17">
        <f>([41]SUMMARY!$F138)</f>
        <v>0</v>
      </c>
      <c r="BC168" s="17">
        <f>([42]SUMMARY!$G173)</f>
        <v>0</v>
      </c>
      <c r="BD168" s="17">
        <f>([43]SUMMARY!$G173)</f>
        <v>0</v>
      </c>
      <c r="BE168" s="17">
        <f>([44]SUMMARY!$G173)</f>
        <v>0</v>
      </c>
      <c r="BF168" s="17">
        <f>([45]SUMMARY!$G173)</f>
        <v>0</v>
      </c>
      <c r="BG168" s="17">
        <f>([46]SUMMARY!$G173)</f>
        <v>0</v>
      </c>
      <c r="BH168" s="17">
        <f>([47]SUMMARY!$F138)</f>
        <v>0</v>
      </c>
      <c r="BI168" s="17">
        <f>([48]SUMMARY!$F138)</f>
        <v>0</v>
      </c>
      <c r="BJ168" s="17">
        <f>([49]SUMMARY!$F138)</f>
        <v>0</v>
      </c>
      <c r="BK168" s="17">
        <f>([50]SUMMARY!$G173)</f>
        <v>0</v>
      </c>
      <c r="BL168" s="17">
        <f>([51]SUMMARY!$F138)</f>
        <v>0</v>
      </c>
      <c r="BM168" s="17">
        <f>([52]SUMMARY!$G173)</f>
        <v>0</v>
      </c>
      <c r="BN168" s="17">
        <f>([53]SUMMARY!$G173)</f>
        <v>0</v>
      </c>
      <c r="BO168" s="17">
        <f>([54]SUMMARY!$G173)</f>
        <v>0</v>
      </c>
      <c r="BP168" s="17">
        <f>([55]SUMMARY!$G173)</f>
        <v>0</v>
      </c>
      <c r="BQ168" s="17">
        <f>([56]SUMMARY!$G173)</f>
        <v>0</v>
      </c>
      <c r="BR168" s="17">
        <f>([57]SUMMARY!$G173)</f>
        <v>0</v>
      </c>
      <c r="BS168" s="17">
        <f>([58]SUMMARY!$F138)</f>
        <v>0</v>
      </c>
      <c r="BT168" s="17">
        <f>([59]SUMMARY!$F138)</f>
        <v>0</v>
      </c>
      <c r="BU168" s="17">
        <f>([60]SUMMARY!$G173)</f>
        <v>0</v>
      </c>
      <c r="BV168" s="17">
        <f>([61]SUMMARY!$F138)</f>
        <v>0</v>
      </c>
      <c r="BW168" s="17">
        <f>([62]SUMMARY!$G173)</f>
        <v>0</v>
      </c>
      <c r="BX168" s="17">
        <f>([63]SUMMARY!$G173)</f>
        <v>0</v>
      </c>
      <c r="BY168" s="17">
        <f>([64]SUMMARY!$G173)</f>
        <v>0</v>
      </c>
      <c r="BZ168" s="17">
        <f>([65]SUMMARY!$G173)</f>
        <v>0</v>
      </c>
      <c r="CA168" s="17">
        <f>([66]SUMMARY!$G173)</f>
        <v>0</v>
      </c>
      <c r="CB168" s="17">
        <f>([67]SUMMARY!$G173)</f>
        <v>0</v>
      </c>
      <c r="CC168" s="17">
        <f>([68]SUMMARY!$G173)</f>
        <v>0</v>
      </c>
      <c r="CD168" s="17">
        <f>([69]SUMMARY!$G173)</f>
        <v>0</v>
      </c>
      <c r="CE168" s="17">
        <f>([70]SUMMARY!$G173)</f>
        <v>0</v>
      </c>
      <c r="CF168" s="17">
        <f>([71]SUMMARY!$G173)</f>
        <v>0</v>
      </c>
      <c r="CG168" s="17">
        <f>([72]SUMMARY!$G173)</f>
        <v>0</v>
      </c>
      <c r="CH168" s="17">
        <f>([73]SUMMARY!$G173)</f>
        <v>0</v>
      </c>
      <c r="CI168" s="17">
        <f>([74]SUMMARY!$G173)</f>
        <v>0</v>
      </c>
      <c r="CJ168" s="17">
        <f>([75]SUMMARY!$G173)</f>
        <v>0</v>
      </c>
      <c r="CK168" s="17">
        <f>([76]SUMMARY!$G173)</f>
        <v>0</v>
      </c>
      <c r="CL168" s="17">
        <f>([77]SUMMARY!$G173)</f>
        <v>0</v>
      </c>
      <c r="CM168" s="17">
        <f>([78]SUMMARY!$G173)</f>
        <v>0</v>
      </c>
      <c r="CN168" s="17">
        <f>([79]SUMMARY!$G173)</f>
        <v>0</v>
      </c>
      <c r="CO168" s="17">
        <f>([80]SUMMARY!$G173)</f>
        <v>0</v>
      </c>
      <c r="CP168" s="17">
        <f>([81]SUMMARY!$G173)</f>
        <v>0</v>
      </c>
      <c r="CQ168" s="17">
        <f>([82]SUMMARY!$G173)</f>
        <v>0</v>
      </c>
      <c r="CR168" s="17">
        <f>([83]SUMMARY!$G173)</f>
        <v>0</v>
      </c>
      <c r="CS168" s="17">
        <f>([84]SUMMARY!$G173)</f>
        <v>0</v>
      </c>
      <c r="CT168" s="17">
        <f>([85]SUMMARY!$F138)</f>
        <v>0</v>
      </c>
      <c r="CU168" s="17">
        <f>([86]SUMMARY!$G173)</f>
        <v>0</v>
      </c>
      <c r="CV168" s="17">
        <f>([87]SUMMARY!$G173)</f>
        <v>0</v>
      </c>
      <c r="CW168" s="17">
        <f>([88]SUMMARY!$G173)</f>
        <v>0</v>
      </c>
      <c r="CX168" s="17">
        <f>([89]SUMMARY!$G173)</f>
        <v>0</v>
      </c>
      <c r="CY168" s="17">
        <f>([90]SUMMARY!$G173)</f>
        <v>0</v>
      </c>
      <c r="CZ168" s="17">
        <f>([91]SUMMARY!$G173)</f>
        <v>0</v>
      </c>
      <c r="DA168" s="17">
        <f>([92]SUMMARY!$G173)</f>
        <v>0</v>
      </c>
    </row>
    <row r="169" spans="1:105">
      <c r="A169" s="131">
        <v>2300003</v>
      </c>
      <c r="B169" s="131" t="s">
        <v>141</v>
      </c>
      <c r="C169" s="132">
        <v>0</v>
      </c>
      <c r="D169" s="132">
        <v>0</v>
      </c>
      <c r="E169" s="132">
        <f t="shared" si="266"/>
        <v>0</v>
      </c>
      <c r="F169" s="21">
        <f t="shared" si="267"/>
        <v>0</v>
      </c>
      <c r="G169" s="21">
        <f t="shared" si="268"/>
        <v>0</v>
      </c>
      <c r="H169" s="21">
        <f t="shared" si="269"/>
        <v>0</v>
      </c>
      <c r="I169" s="21">
        <f t="shared" si="270"/>
        <v>0</v>
      </c>
      <c r="J169" s="21">
        <f t="shared" si="271"/>
        <v>0</v>
      </c>
      <c r="K169" s="21">
        <f t="shared" si="272"/>
        <v>0</v>
      </c>
      <c r="L169" s="21">
        <f t="shared" si="273"/>
        <v>0</v>
      </c>
      <c r="M169" s="21">
        <f t="shared" si="274"/>
        <v>0</v>
      </c>
      <c r="N169" s="21">
        <f t="shared" si="275"/>
        <v>0</v>
      </c>
      <c r="O169" s="21">
        <f t="shared" si="276"/>
        <v>0</v>
      </c>
      <c r="P169" s="21">
        <f t="shared" si="277"/>
        <v>0</v>
      </c>
      <c r="Q169" s="17">
        <f>([4]SUMMARY!$G174)</f>
        <v>0</v>
      </c>
      <c r="R169" s="17">
        <f>([5]SUMMARY!$G174)</f>
        <v>0</v>
      </c>
      <c r="S169" s="17">
        <f>([6]SUMMARY!$G174)</f>
        <v>0</v>
      </c>
      <c r="T169" s="17">
        <f>([7]SUMMARY!$G174)</f>
        <v>0</v>
      </c>
      <c r="U169" s="17">
        <f>([8]SUMMARY!$G174)</f>
        <v>0</v>
      </c>
      <c r="V169" s="17">
        <f>([9]SUMMARY!$G174)</f>
        <v>0</v>
      </c>
      <c r="W169" s="17">
        <f>([10]SUMMARY!$G174)</f>
        <v>0</v>
      </c>
      <c r="X169" s="17">
        <f>([11]SUMMARY!$G174)</f>
        <v>0</v>
      </c>
      <c r="Y169" s="17">
        <f>([12]SUMMARY!$G174)</f>
        <v>0</v>
      </c>
      <c r="Z169" s="17">
        <f>([13]SUMMARY!$G174)</f>
        <v>0</v>
      </c>
      <c r="AA169" s="17">
        <f>([14]SUMMARY!$G174)</f>
        <v>0</v>
      </c>
      <c r="AB169" s="17">
        <f>([15]SUMMARY!$G174)</f>
        <v>0</v>
      </c>
      <c r="AC169" s="17">
        <f>([16]SUMMARY!$G174)</f>
        <v>0</v>
      </c>
      <c r="AD169" s="17">
        <f>([17]SUMMARY!$G174)</f>
        <v>0</v>
      </c>
      <c r="AE169" s="17">
        <f>([18]SUMMARY!$G174)</f>
        <v>0</v>
      </c>
      <c r="AF169" s="17">
        <f>([19]SUMMARY!$G174)</f>
        <v>0</v>
      </c>
      <c r="AG169" s="17">
        <f>([20]SUMMARY!$G174)</f>
        <v>0</v>
      </c>
      <c r="AH169" s="17">
        <f>([21]SUMMARY!$G174)</f>
        <v>0</v>
      </c>
      <c r="AI169" s="17">
        <f>([22]SUMMARY!$G174)</f>
        <v>0</v>
      </c>
      <c r="AJ169" s="17">
        <f>([23]SUMMARY!$G174)</f>
        <v>0</v>
      </c>
      <c r="AK169" s="17">
        <f>([24]SUMMARY!$G174)</f>
        <v>0</v>
      </c>
      <c r="AL169" s="17">
        <f>([25]SUMMARY!$G174)</f>
        <v>0</v>
      </c>
      <c r="AM169" s="17">
        <f>([26]SUMMARY!$G174)</f>
        <v>0</v>
      </c>
      <c r="AN169" s="17">
        <f>([27]SUMMARY!$G174)</f>
        <v>0</v>
      </c>
      <c r="AO169" s="17">
        <f>([28]SUMMARY!$G174)</f>
        <v>0</v>
      </c>
      <c r="AP169" s="17">
        <f>([29]SUMMARY!$F139)</f>
        <v>0</v>
      </c>
      <c r="AQ169" s="17">
        <f>([30]SUMMARY!$G174)</f>
        <v>0</v>
      </c>
      <c r="AR169" s="17">
        <f>([31]SUMMARY!$G174)</f>
        <v>0</v>
      </c>
      <c r="AS169" s="17">
        <f>([32]SUMMARY!$G174)</f>
        <v>0</v>
      </c>
      <c r="AT169" s="17">
        <f>([33]SUMMARY!$G174)</f>
        <v>0</v>
      </c>
      <c r="AU169" s="17">
        <f>([34]SUMMARY!$G174)</f>
        <v>0</v>
      </c>
      <c r="AV169" s="17">
        <f>([35]SUMMARY!$G174)</f>
        <v>0</v>
      </c>
      <c r="AW169" s="17">
        <f>([36]SUMMARY!$G174)</f>
        <v>0</v>
      </c>
      <c r="AX169" s="17">
        <f>([37]SUMMARY!$G174)</f>
        <v>0</v>
      </c>
      <c r="AY169" s="17">
        <f>([38]SUMMARY!$G174)</f>
        <v>0</v>
      </c>
      <c r="AZ169" s="17">
        <f>([39]SUMMARY!$G174)</f>
        <v>0</v>
      </c>
      <c r="BA169" s="17">
        <f>([40]SUMMARY!$G174)</f>
        <v>0</v>
      </c>
      <c r="BB169" s="17">
        <f>([41]SUMMARY!$F139)</f>
        <v>0</v>
      </c>
      <c r="BC169" s="17">
        <f>([42]SUMMARY!$G174)</f>
        <v>0</v>
      </c>
      <c r="BD169" s="17">
        <f>([43]SUMMARY!$G174)</f>
        <v>0</v>
      </c>
      <c r="BE169" s="17">
        <f>([44]SUMMARY!$G174)</f>
        <v>0</v>
      </c>
      <c r="BF169" s="17">
        <f>([45]SUMMARY!$G174)</f>
        <v>0</v>
      </c>
      <c r="BG169" s="17">
        <f>([46]SUMMARY!$G174)</f>
        <v>0</v>
      </c>
      <c r="BH169" s="17">
        <f>([47]SUMMARY!$F139)</f>
        <v>0</v>
      </c>
      <c r="BI169" s="17">
        <f>([48]SUMMARY!$F139)</f>
        <v>0</v>
      </c>
      <c r="BJ169" s="17">
        <f>([49]SUMMARY!$F139)</f>
        <v>0</v>
      </c>
      <c r="BK169" s="17">
        <f>([50]SUMMARY!$G174)</f>
        <v>0</v>
      </c>
      <c r="BL169" s="17">
        <f>([51]SUMMARY!$F139)</f>
        <v>0</v>
      </c>
      <c r="BM169" s="17">
        <f>([52]SUMMARY!$G174)</f>
        <v>0</v>
      </c>
      <c r="BN169" s="17">
        <f>([53]SUMMARY!$G174)</f>
        <v>0</v>
      </c>
      <c r="BO169" s="17">
        <f>([54]SUMMARY!$G174)</f>
        <v>0</v>
      </c>
      <c r="BP169" s="17">
        <f>([55]SUMMARY!$G174)</f>
        <v>0</v>
      </c>
      <c r="BQ169" s="17">
        <f>([56]SUMMARY!$G174)</f>
        <v>0</v>
      </c>
      <c r="BR169" s="17">
        <f>([57]SUMMARY!$G174)</f>
        <v>0</v>
      </c>
      <c r="BS169" s="17">
        <f>([58]SUMMARY!$F139)</f>
        <v>0</v>
      </c>
      <c r="BT169" s="17">
        <f>([59]SUMMARY!$F139)</f>
        <v>0</v>
      </c>
      <c r="BU169" s="17">
        <f>([60]SUMMARY!$G174)</f>
        <v>0</v>
      </c>
      <c r="BV169" s="17">
        <f>([61]SUMMARY!$F139)</f>
        <v>0</v>
      </c>
      <c r="BW169" s="17">
        <f>([62]SUMMARY!$G174)</f>
        <v>0</v>
      </c>
      <c r="BX169" s="17">
        <f>([63]SUMMARY!$G174)</f>
        <v>0</v>
      </c>
      <c r="BY169" s="17">
        <f>([64]SUMMARY!$G174)</f>
        <v>0</v>
      </c>
      <c r="BZ169" s="17">
        <f>([65]SUMMARY!$G174)</f>
        <v>0</v>
      </c>
      <c r="CA169" s="17">
        <f>([66]SUMMARY!$G174)</f>
        <v>0</v>
      </c>
      <c r="CB169" s="17">
        <f>([67]SUMMARY!$G174)</f>
        <v>0</v>
      </c>
      <c r="CC169" s="17">
        <f>([68]SUMMARY!$G174)</f>
        <v>0</v>
      </c>
      <c r="CD169" s="17">
        <f>([69]SUMMARY!$G174)</f>
        <v>0</v>
      </c>
      <c r="CE169" s="17">
        <f>([70]SUMMARY!$G174)</f>
        <v>0</v>
      </c>
      <c r="CF169" s="17">
        <f>([71]SUMMARY!$G174)</f>
        <v>0</v>
      </c>
      <c r="CG169" s="17">
        <f>([72]SUMMARY!$G174)</f>
        <v>0</v>
      </c>
      <c r="CH169" s="17">
        <f>([73]SUMMARY!$G174)</f>
        <v>0</v>
      </c>
      <c r="CI169" s="17">
        <f>([74]SUMMARY!$G174)</f>
        <v>0</v>
      </c>
      <c r="CJ169" s="17">
        <f>([75]SUMMARY!$G174)</f>
        <v>0</v>
      </c>
      <c r="CK169" s="17">
        <f>([76]SUMMARY!$G174)</f>
        <v>0</v>
      </c>
      <c r="CL169" s="17">
        <f>([77]SUMMARY!$G174)</f>
        <v>0</v>
      </c>
      <c r="CM169" s="17">
        <f>([78]SUMMARY!$G174)</f>
        <v>0</v>
      </c>
      <c r="CN169" s="17">
        <f>([79]SUMMARY!$G174)</f>
        <v>0</v>
      </c>
      <c r="CO169" s="17">
        <f>([80]SUMMARY!$G174)</f>
        <v>0</v>
      </c>
      <c r="CP169" s="17">
        <f>([81]SUMMARY!$G174)</f>
        <v>0</v>
      </c>
      <c r="CQ169" s="17">
        <f>([82]SUMMARY!$G174)</f>
        <v>0</v>
      </c>
      <c r="CR169" s="17">
        <f>([83]SUMMARY!$G174)</f>
        <v>0</v>
      </c>
      <c r="CS169" s="17">
        <f>([84]SUMMARY!$G174)</f>
        <v>0</v>
      </c>
      <c r="CT169" s="17">
        <f>([85]SUMMARY!$F139)</f>
        <v>0</v>
      </c>
      <c r="CU169" s="17">
        <f>([86]SUMMARY!$G174)</f>
        <v>0</v>
      </c>
      <c r="CV169" s="17">
        <f>([87]SUMMARY!$G174)</f>
        <v>0</v>
      </c>
      <c r="CW169" s="17">
        <f>([88]SUMMARY!$G174)</f>
        <v>0</v>
      </c>
      <c r="CX169" s="17">
        <f>([89]SUMMARY!$G174)</f>
        <v>0</v>
      </c>
      <c r="CY169" s="17">
        <f>([90]SUMMARY!$G174)</f>
        <v>0</v>
      </c>
      <c r="CZ169" s="17">
        <f>([91]SUMMARY!$G174)</f>
        <v>0</v>
      </c>
      <c r="DA169" s="17">
        <f>([92]SUMMARY!$G174)</f>
        <v>0</v>
      </c>
    </row>
    <row r="170" spans="1:105">
      <c r="A170" s="131">
        <v>2300204</v>
      </c>
      <c r="B170" s="131" t="s">
        <v>142</v>
      </c>
      <c r="C170" s="132">
        <v>-142916</v>
      </c>
      <c r="D170" s="132">
        <v>-151200</v>
      </c>
      <c r="E170" s="132">
        <f t="shared" si="266"/>
        <v>-182076</v>
      </c>
      <c r="F170" s="21">
        <f t="shared" si="267"/>
        <v>-30876</v>
      </c>
      <c r="G170" s="21">
        <f t="shared" si="268"/>
        <v>-191726.02799999999</v>
      </c>
      <c r="H170" s="21">
        <f t="shared" si="269"/>
        <v>-202270.95953999998</v>
      </c>
      <c r="I170" s="21">
        <f t="shared" si="270"/>
        <v>0</v>
      </c>
      <c r="J170" s="21">
        <f t="shared" si="271"/>
        <v>0</v>
      </c>
      <c r="K170" s="21">
        <f t="shared" si="272"/>
        <v>-182076</v>
      </c>
      <c r="L170" s="21">
        <f t="shared" si="273"/>
        <v>0</v>
      </c>
      <c r="M170" s="21">
        <f t="shared" si="274"/>
        <v>0</v>
      </c>
      <c r="N170" s="21">
        <f t="shared" si="275"/>
        <v>0</v>
      </c>
      <c r="O170" s="21">
        <f t="shared" si="276"/>
        <v>0</v>
      </c>
      <c r="P170" s="21">
        <f t="shared" si="277"/>
        <v>0</v>
      </c>
      <c r="Q170" s="17">
        <f>([4]SUMMARY!$G175)</f>
        <v>0</v>
      </c>
      <c r="R170" s="17">
        <f>([5]SUMMARY!$G175)</f>
        <v>0</v>
      </c>
      <c r="S170" s="17">
        <f>([6]SUMMARY!$G175)</f>
        <v>0</v>
      </c>
      <c r="T170" s="17">
        <f>([7]SUMMARY!$G175)</f>
        <v>0</v>
      </c>
      <c r="U170" s="17">
        <f>([8]SUMMARY!$G175)</f>
        <v>0</v>
      </c>
      <c r="V170" s="17">
        <f>([9]SUMMARY!$G175)</f>
        <v>0</v>
      </c>
      <c r="W170" s="17">
        <f>([10]SUMMARY!$G175)</f>
        <v>0</v>
      </c>
      <c r="X170" s="17">
        <f>([11]SUMMARY!$G175)</f>
        <v>0</v>
      </c>
      <c r="Y170" s="17">
        <f>([12]SUMMARY!$G175)</f>
        <v>0</v>
      </c>
      <c r="Z170" s="17">
        <f>([13]SUMMARY!$G175)</f>
        <v>0</v>
      </c>
      <c r="AA170" s="17">
        <f>([14]SUMMARY!$G175)</f>
        <v>0</v>
      </c>
      <c r="AB170" s="17">
        <f>([15]SUMMARY!$G175)</f>
        <v>0</v>
      </c>
      <c r="AC170" s="17">
        <f>([16]SUMMARY!$G175)</f>
        <v>0</v>
      </c>
      <c r="AD170" s="17">
        <f>([17]SUMMARY!$G175)</f>
        <v>0</v>
      </c>
      <c r="AE170" s="17">
        <f>([18]SUMMARY!$G175)</f>
        <v>0</v>
      </c>
      <c r="AF170" s="17">
        <f>([19]SUMMARY!$G175)</f>
        <v>0</v>
      </c>
      <c r="AG170" s="17">
        <f>([20]SUMMARY!$G175)</f>
        <v>0</v>
      </c>
      <c r="AH170" s="17">
        <f>([21]SUMMARY!$G175)</f>
        <v>0</v>
      </c>
      <c r="AI170" s="17">
        <f>([22]SUMMARY!$G175)</f>
        <v>0</v>
      </c>
      <c r="AJ170" s="17">
        <f>([23]SUMMARY!$G175)</f>
        <v>0</v>
      </c>
      <c r="AK170" s="17">
        <f>([24]SUMMARY!$G175)</f>
        <v>0</v>
      </c>
      <c r="AL170" s="17">
        <f>([25]SUMMARY!$G175)</f>
        <v>-182076</v>
      </c>
      <c r="AM170" s="17">
        <f>([26]SUMMARY!$G175)</f>
        <v>0</v>
      </c>
      <c r="AN170" s="17">
        <f>([27]SUMMARY!$G175)</f>
        <v>0</v>
      </c>
      <c r="AO170" s="17">
        <f>([28]SUMMARY!$G175)</f>
        <v>0</v>
      </c>
      <c r="AP170" s="17">
        <f>([29]SUMMARY!$F140)</f>
        <v>0</v>
      </c>
      <c r="AQ170" s="17">
        <f>([30]SUMMARY!$G175)</f>
        <v>0</v>
      </c>
      <c r="AR170" s="17">
        <f>([31]SUMMARY!$G175)</f>
        <v>0</v>
      </c>
      <c r="AS170" s="17">
        <f>([32]SUMMARY!$G175)</f>
        <v>0</v>
      </c>
      <c r="AT170" s="17">
        <f>([33]SUMMARY!$G175)</f>
        <v>0</v>
      </c>
      <c r="AU170" s="17">
        <f>([34]SUMMARY!$G175)</f>
        <v>0</v>
      </c>
      <c r="AV170" s="17">
        <f>([35]SUMMARY!$G175)</f>
        <v>0</v>
      </c>
      <c r="AW170" s="17">
        <f>([36]SUMMARY!$G175)</f>
        <v>0</v>
      </c>
      <c r="AX170" s="17">
        <f>([37]SUMMARY!$G175)</f>
        <v>0</v>
      </c>
      <c r="AY170" s="17">
        <f>([38]SUMMARY!$G175)</f>
        <v>0</v>
      </c>
      <c r="AZ170" s="17">
        <f>([39]SUMMARY!$G175)</f>
        <v>0</v>
      </c>
      <c r="BA170" s="17">
        <f>([40]SUMMARY!$G175)</f>
        <v>0</v>
      </c>
      <c r="BB170" s="17">
        <f>([41]SUMMARY!$F140)</f>
        <v>0</v>
      </c>
      <c r="BC170" s="17">
        <f>([42]SUMMARY!$G175)</f>
        <v>0</v>
      </c>
      <c r="BD170" s="17">
        <f>([43]SUMMARY!$G175)</f>
        <v>0</v>
      </c>
      <c r="BE170" s="17">
        <f>([44]SUMMARY!$G175)</f>
        <v>0</v>
      </c>
      <c r="BF170" s="17">
        <f>([45]SUMMARY!$G175)</f>
        <v>0</v>
      </c>
      <c r="BG170" s="17">
        <f>([46]SUMMARY!$G175)</f>
        <v>0</v>
      </c>
      <c r="BH170" s="17">
        <f>([47]SUMMARY!$F140)</f>
        <v>0</v>
      </c>
      <c r="BI170" s="17">
        <f>([48]SUMMARY!$F140)</f>
        <v>0</v>
      </c>
      <c r="BJ170" s="17">
        <f>([49]SUMMARY!$F140)</f>
        <v>0</v>
      </c>
      <c r="BK170" s="17">
        <f>([50]SUMMARY!$G175)</f>
        <v>0</v>
      </c>
      <c r="BL170" s="17">
        <f>([51]SUMMARY!$F140)</f>
        <v>0</v>
      </c>
      <c r="BM170" s="17">
        <f>([52]SUMMARY!$G175)</f>
        <v>0</v>
      </c>
      <c r="BN170" s="17">
        <f>([53]SUMMARY!$G175)</f>
        <v>0</v>
      </c>
      <c r="BO170" s="17">
        <f>([54]SUMMARY!$G175)</f>
        <v>0</v>
      </c>
      <c r="BP170" s="17">
        <f>([55]SUMMARY!$G175)</f>
        <v>0</v>
      </c>
      <c r="BQ170" s="17">
        <f>([56]SUMMARY!$G175)</f>
        <v>0</v>
      </c>
      <c r="BR170" s="17">
        <f>([57]SUMMARY!$G175)</f>
        <v>0</v>
      </c>
      <c r="BS170" s="17">
        <f>([58]SUMMARY!$F140)</f>
        <v>0</v>
      </c>
      <c r="BT170" s="17">
        <f>([59]SUMMARY!$F140)</f>
        <v>0</v>
      </c>
      <c r="BU170" s="17">
        <f>([60]SUMMARY!$G175)</f>
        <v>0</v>
      </c>
      <c r="BV170" s="17">
        <f>([61]SUMMARY!$F140)</f>
        <v>0</v>
      </c>
      <c r="BW170" s="17">
        <f>([62]SUMMARY!$G175)</f>
        <v>0</v>
      </c>
      <c r="BX170" s="17">
        <f>([63]SUMMARY!$G175)</f>
        <v>0</v>
      </c>
      <c r="BY170" s="17">
        <f>([64]SUMMARY!$G175)</f>
        <v>0</v>
      </c>
      <c r="BZ170" s="17">
        <f>([65]SUMMARY!$G175)</f>
        <v>0</v>
      </c>
      <c r="CA170" s="17">
        <f>([66]SUMMARY!$G175)</f>
        <v>0</v>
      </c>
      <c r="CB170" s="17">
        <f>([67]SUMMARY!$G175)</f>
        <v>0</v>
      </c>
      <c r="CC170" s="17">
        <f>([68]SUMMARY!$G175)</f>
        <v>0</v>
      </c>
      <c r="CD170" s="17">
        <f>([69]SUMMARY!$G175)</f>
        <v>0</v>
      </c>
      <c r="CE170" s="17">
        <f>([70]SUMMARY!$G175)</f>
        <v>0</v>
      </c>
      <c r="CF170" s="17">
        <f>([71]SUMMARY!$G175)</f>
        <v>0</v>
      </c>
      <c r="CG170" s="17">
        <f>([72]SUMMARY!$G175)</f>
        <v>0</v>
      </c>
      <c r="CH170" s="17">
        <f>([73]SUMMARY!$G175)</f>
        <v>0</v>
      </c>
      <c r="CI170" s="17">
        <f>([74]SUMMARY!$G175)</f>
        <v>0</v>
      </c>
      <c r="CJ170" s="17">
        <f>([75]SUMMARY!$G175)</f>
        <v>0</v>
      </c>
      <c r="CK170" s="17">
        <f>([76]SUMMARY!$G175)</f>
        <v>0</v>
      </c>
      <c r="CL170" s="17">
        <f>([77]SUMMARY!$G175)</f>
        <v>0</v>
      </c>
      <c r="CM170" s="17">
        <f>([78]SUMMARY!$G175)</f>
        <v>0</v>
      </c>
      <c r="CN170" s="17">
        <f>([79]SUMMARY!$G175)</f>
        <v>0</v>
      </c>
      <c r="CO170" s="17">
        <f>([80]SUMMARY!$G175)</f>
        <v>0</v>
      </c>
      <c r="CP170" s="17">
        <f>([81]SUMMARY!$G175)</f>
        <v>0</v>
      </c>
      <c r="CQ170" s="17">
        <f>([82]SUMMARY!$G175)</f>
        <v>0</v>
      </c>
      <c r="CR170" s="17">
        <f>([83]SUMMARY!$G175)</f>
        <v>0</v>
      </c>
      <c r="CS170" s="17">
        <f>([84]SUMMARY!$G175)</f>
        <v>0</v>
      </c>
      <c r="CT170" s="17">
        <f>([85]SUMMARY!$F140)</f>
        <v>0</v>
      </c>
      <c r="CU170" s="17">
        <f>([86]SUMMARY!$G175)</f>
        <v>0</v>
      </c>
      <c r="CV170" s="17">
        <f>([87]SUMMARY!$G175)</f>
        <v>0</v>
      </c>
      <c r="CW170" s="17">
        <f>([88]SUMMARY!$G175)</f>
        <v>0</v>
      </c>
      <c r="CX170" s="17">
        <f>([89]SUMMARY!$G175)</f>
        <v>0</v>
      </c>
      <c r="CY170" s="17">
        <f>([90]SUMMARY!$G175)</f>
        <v>0</v>
      </c>
      <c r="CZ170" s="17">
        <f>([91]SUMMARY!$G175)</f>
        <v>0</v>
      </c>
      <c r="DA170" s="17">
        <f>([92]SUMMARY!$G175)</f>
        <v>0</v>
      </c>
    </row>
    <row r="171" spans="1:105">
      <c r="A171" s="131">
        <v>2300800</v>
      </c>
      <c r="B171" s="131" t="s">
        <v>143</v>
      </c>
      <c r="C171" s="132">
        <v>-1274090</v>
      </c>
      <c r="D171" s="132">
        <v>-1335853</v>
      </c>
      <c r="E171" s="132">
        <f t="shared" si="266"/>
        <v>-1335853</v>
      </c>
      <c r="F171" s="21">
        <f t="shared" si="267"/>
        <v>0</v>
      </c>
      <c r="G171" s="21">
        <f t="shared" si="268"/>
        <v>-1406653.209</v>
      </c>
      <c r="H171" s="21">
        <f t="shared" si="269"/>
        <v>-1484019.1354950001</v>
      </c>
      <c r="I171" s="21">
        <f t="shared" si="270"/>
        <v>0</v>
      </c>
      <c r="J171" s="21">
        <f t="shared" si="271"/>
        <v>0</v>
      </c>
      <c r="K171" s="21">
        <f t="shared" si="272"/>
        <v>0</v>
      </c>
      <c r="L171" s="21">
        <f t="shared" si="273"/>
        <v>-1335853</v>
      </c>
      <c r="M171" s="21">
        <f t="shared" si="274"/>
        <v>0</v>
      </c>
      <c r="N171" s="21">
        <f t="shared" si="275"/>
        <v>0</v>
      </c>
      <c r="O171" s="21">
        <f t="shared" si="276"/>
        <v>0</v>
      </c>
      <c r="P171" s="21">
        <f t="shared" si="277"/>
        <v>0</v>
      </c>
      <c r="Q171" s="17">
        <f>([4]SUMMARY!$G176)</f>
        <v>0</v>
      </c>
      <c r="R171" s="17">
        <f>([5]SUMMARY!$G176)</f>
        <v>0</v>
      </c>
      <c r="S171" s="17">
        <f>([6]SUMMARY!$G176)</f>
        <v>0</v>
      </c>
      <c r="T171" s="17">
        <f>([7]SUMMARY!$G176)</f>
        <v>0</v>
      </c>
      <c r="U171" s="17">
        <f>([8]SUMMARY!$G176)</f>
        <v>0</v>
      </c>
      <c r="V171" s="17">
        <f>([9]SUMMARY!$G176)</f>
        <v>0</v>
      </c>
      <c r="W171" s="17">
        <f>([10]SUMMARY!$G176)</f>
        <v>0</v>
      </c>
      <c r="X171" s="17">
        <f>([11]SUMMARY!$G176)</f>
        <v>0</v>
      </c>
      <c r="Y171" s="17">
        <f>([12]SUMMARY!$G176)</f>
        <v>0</v>
      </c>
      <c r="Z171" s="17">
        <f>([13]SUMMARY!$G176)</f>
        <v>0</v>
      </c>
      <c r="AA171" s="17">
        <f>([14]SUMMARY!$G176)</f>
        <v>0</v>
      </c>
      <c r="AB171" s="17">
        <f>([15]SUMMARY!$G176)</f>
        <v>0</v>
      </c>
      <c r="AC171" s="17">
        <f>([16]SUMMARY!$G176)</f>
        <v>0</v>
      </c>
      <c r="AD171" s="17">
        <f>([17]SUMMARY!$G176)</f>
        <v>0</v>
      </c>
      <c r="AE171" s="17">
        <f>([18]SUMMARY!$G176)</f>
        <v>0</v>
      </c>
      <c r="AF171" s="17">
        <f>([19]SUMMARY!$G176)</f>
        <v>0</v>
      </c>
      <c r="AG171" s="17">
        <f>([20]SUMMARY!$G176)</f>
        <v>0</v>
      </c>
      <c r="AH171" s="17">
        <f>([21]SUMMARY!$G176)</f>
        <v>0</v>
      </c>
      <c r="AI171" s="17">
        <f>([22]SUMMARY!$G176)</f>
        <v>0</v>
      </c>
      <c r="AJ171" s="17">
        <f>([23]SUMMARY!$G176)</f>
        <v>0</v>
      </c>
      <c r="AK171" s="17">
        <f>([24]SUMMARY!$G176)</f>
        <v>0</v>
      </c>
      <c r="AL171" s="17">
        <f>([25]SUMMARY!$G176)</f>
        <v>0</v>
      </c>
      <c r="AM171" s="17">
        <f>([26]SUMMARY!$G176)</f>
        <v>0</v>
      </c>
      <c r="AN171" s="17">
        <f>([27]SUMMARY!$G176)</f>
        <v>0</v>
      </c>
      <c r="AO171" s="17">
        <f>([28]SUMMARY!$G176)</f>
        <v>0</v>
      </c>
      <c r="AP171" s="17">
        <f>([29]SUMMARY!$F141)</f>
        <v>0</v>
      </c>
      <c r="AQ171" s="17">
        <f>([30]SUMMARY!$G176)</f>
        <v>0</v>
      </c>
      <c r="AR171" s="17">
        <f>([31]SUMMARY!$G176)</f>
        <v>0</v>
      </c>
      <c r="AS171" s="17">
        <f>([32]SUMMARY!$G176)</f>
        <v>0</v>
      </c>
      <c r="AT171" s="17">
        <f>([33]SUMMARY!$G176)</f>
        <v>0</v>
      </c>
      <c r="AU171" s="17">
        <f>([34]SUMMARY!$G176)</f>
        <v>0</v>
      </c>
      <c r="AV171" s="17">
        <f>([35]SUMMARY!$G176)</f>
        <v>0</v>
      </c>
      <c r="AW171" s="17">
        <f>([36]SUMMARY!$G176)</f>
        <v>0</v>
      </c>
      <c r="AX171" s="17">
        <f>([37]SUMMARY!$G176)</f>
        <v>0</v>
      </c>
      <c r="AY171" s="17">
        <f>([38]SUMMARY!$G176)</f>
        <v>0</v>
      </c>
      <c r="AZ171" s="17">
        <f>([39]SUMMARY!$G176)</f>
        <v>0</v>
      </c>
      <c r="BA171" s="17">
        <f>([40]SUMMARY!$G176)</f>
        <v>0</v>
      </c>
      <c r="BB171" s="17">
        <f>([41]SUMMARY!$F141)</f>
        <v>0</v>
      </c>
      <c r="BC171" s="17">
        <f>([42]SUMMARY!$G176)</f>
        <v>0</v>
      </c>
      <c r="BD171" s="17">
        <f>([43]SUMMARY!$G176)</f>
        <v>0</v>
      </c>
      <c r="BE171" s="17">
        <f>([44]SUMMARY!$G176)</f>
        <v>0</v>
      </c>
      <c r="BF171" s="17">
        <f>([45]SUMMARY!$G176)</f>
        <v>0</v>
      </c>
      <c r="BG171" s="17">
        <f>([46]SUMMARY!$G176)</f>
        <v>0</v>
      </c>
      <c r="BH171" s="17">
        <f>([47]SUMMARY!$F141)</f>
        <v>0</v>
      </c>
      <c r="BI171" s="17">
        <f>([48]SUMMARY!$F141)</f>
        <v>0</v>
      </c>
      <c r="BJ171" s="17">
        <f>([49]SUMMARY!$F141)</f>
        <v>0</v>
      </c>
      <c r="BK171" s="17">
        <f>([50]SUMMARY!$G176)</f>
        <v>0</v>
      </c>
      <c r="BL171" s="17">
        <f>([51]SUMMARY!$F141)</f>
        <v>-1335853</v>
      </c>
      <c r="BM171" s="17">
        <f>([52]SUMMARY!$G176)</f>
        <v>0</v>
      </c>
      <c r="BN171" s="17">
        <f>([53]SUMMARY!$G176)</f>
        <v>0</v>
      </c>
      <c r="BO171" s="17">
        <f>([54]SUMMARY!$G176)</f>
        <v>0</v>
      </c>
      <c r="BP171" s="17">
        <f>([55]SUMMARY!$G176)</f>
        <v>0</v>
      </c>
      <c r="BQ171" s="17">
        <f>([56]SUMMARY!$G176)</f>
        <v>0</v>
      </c>
      <c r="BR171" s="17">
        <f>([57]SUMMARY!$G176)</f>
        <v>0</v>
      </c>
      <c r="BS171" s="17">
        <f>([58]SUMMARY!$F141)</f>
        <v>0</v>
      </c>
      <c r="BT171" s="17">
        <f>([59]SUMMARY!$F141)</f>
        <v>0</v>
      </c>
      <c r="BU171" s="17">
        <f>([60]SUMMARY!$G176)</f>
        <v>0</v>
      </c>
      <c r="BV171" s="17">
        <f>([61]SUMMARY!$F141)</f>
        <v>0</v>
      </c>
      <c r="BW171" s="17">
        <f>([62]SUMMARY!$G176)</f>
        <v>0</v>
      </c>
      <c r="BX171" s="17">
        <f>([63]SUMMARY!$G176)</f>
        <v>0</v>
      </c>
      <c r="BY171" s="17">
        <f>([64]SUMMARY!$G176)</f>
        <v>0</v>
      </c>
      <c r="BZ171" s="17">
        <f>([65]SUMMARY!$G176)</f>
        <v>0</v>
      </c>
      <c r="CA171" s="17">
        <f>([66]SUMMARY!$G176)</f>
        <v>0</v>
      </c>
      <c r="CB171" s="17">
        <f>([67]SUMMARY!$G176)</f>
        <v>0</v>
      </c>
      <c r="CC171" s="17">
        <f>([68]SUMMARY!$G176)</f>
        <v>0</v>
      </c>
      <c r="CD171" s="17">
        <f>([69]SUMMARY!$G176)</f>
        <v>0</v>
      </c>
      <c r="CE171" s="17">
        <f>([70]SUMMARY!$G176)</f>
        <v>0</v>
      </c>
      <c r="CF171" s="17">
        <f>([71]SUMMARY!$G176)</f>
        <v>0</v>
      </c>
      <c r="CG171" s="17">
        <f>([72]SUMMARY!$G176)</f>
        <v>0</v>
      </c>
      <c r="CH171" s="17">
        <f>([73]SUMMARY!$G176)</f>
        <v>0</v>
      </c>
      <c r="CI171" s="17">
        <f>([74]SUMMARY!$G176)</f>
        <v>0</v>
      </c>
      <c r="CJ171" s="17">
        <f>([75]SUMMARY!$G176)</f>
        <v>0</v>
      </c>
      <c r="CK171" s="17">
        <f>([76]SUMMARY!$G176)</f>
        <v>0</v>
      </c>
      <c r="CL171" s="17">
        <f>([77]SUMMARY!$G176)</f>
        <v>0</v>
      </c>
      <c r="CM171" s="17">
        <f>([78]SUMMARY!$G176)</f>
        <v>0</v>
      </c>
      <c r="CN171" s="17">
        <f>([79]SUMMARY!$G176)</f>
        <v>0</v>
      </c>
      <c r="CO171" s="17">
        <f>([80]SUMMARY!$G176)</f>
        <v>0</v>
      </c>
      <c r="CP171" s="17">
        <f>([81]SUMMARY!$G176)</f>
        <v>0</v>
      </c>
      <c r="CQ171" s="17">
        <f>([82]SUMMARY!$G176)</f>
        <v>0</v>
      </c>
      <c r="CR171" s="17">
        <f>([83]SUMMARY!$G176)</f>
        <v>0</v>
      </c>
      <c r="CS171" s="17">
        <f>([84]SUMMARY!$G176)</f>
        <v>0</v>
      </c>
      <c r="CT171" s="17">
        <f>([85]SUMMARY!$F141)</f>
        <v>0</v>
      </c>
      <c r="CU171" s="17">
        <f>([86]SUMMARY!$G176)</f>
        <v>0</v>
      </c>
      <c r="CV171" s="17">
        <f>([87]SUMMARY!$G176)</f>
        <v>0</v>
      </c>
      <c r="CW171" s="17">
        <f>([88]SUMMARY!$G176)</f>
        <v>0</v>
      </c>
      <c r="CX171" s="17">
        <f>([89]SUMMARY!$G176)</f>
        <v>0</v>
      </c>
      <c r="CY171" s="17">
        <f>([90]SUMMARY!$G176)</f>
        <v>0</v>
      </c>
      <c r="CZ171" s="17">
        <f>([91]SUMMARY!$G176)</f>
        <v>0</v>
      </c>
      <c r="DA171" s="17">
        <f>([92]SUMMARY!$G176)</f>
        <v>0</v>
      </c>
    </row>
    <row r="172" spans="1:105">
      <c r="A172" s="131">
        <v>2300801</v>
      </c>
      <c r="B172" s="131" t="s">
        <v>144</v>
      </c>
      <c r="C172" s="132">
        <v>-5022562</v>
      </c>
      <c r="D172" s="132">
        <v>-5438688</v>
      </c>
      <c r="E172" s="132">
        <f t="shared" si="266"/>
        <v>-5438688</v>
      </c>
      <c r="F172" s="21">
        <f t="shared" si="267"/>
        <v>0</v>
      </c>
      <c r="G172" s="21">
        <f t="shared" si="268"/>
        <v>-5726938.4639999997</v>
      </c>
      <c r="H172" s="21">
        <f t="shared" si="269"/>
        <v>-6041920.0795200001</v>
      </c>
      <c r="I172" s="21">
        <f t="shared" si="270"/>
        <v>0</v>
      </c>
      <c r="J172" s="21">
        <f t="shared" si="271"/>
        <v>0</v>
      </c>
      <c r="K172" s="21">
        <f t="shared" si="272"/>
        <v>0</v>
      </c>
      <c r="L172" s="21">
        <f t="shared" si="273"/>
        <v>-5438688</v>
      </c>
      <c r="M172" s="21">
        <f t="shared" si="274"/>
        <v>0</v>
      </c>
      <c r="N172" s="21">
        <f t="shared" si="275"/>
        <v>0</v>
      </c>
      <c r="O172" s="21">
        <f t="shared" si="276"/>
        <v>0</v>
      </c>
      <c r="P172" s="21">
        <f t="shared" si="277"/>
        <v>0</v>
      </c>
      <c r="Q172" s="17">
        <f>([4]SUMMARY!$G177)</f>
        <v>0</v>
      </c>
      <c r="R172" s="17">
        <f>([5]SUMMARY!$G177)</f>
        <v>0</v>
      </c>
      <c r="S172" s="17">
        <f>([6]SUMMARY!$G177)</f>
        <v>0</v>
      </c>
      <c r="T172" s="17">
        <f>([7]SUMMARY!$G177)</f>
        <v>0</v>
      </c>
      <c r="U172" s="17">
        <f>([8]SUMMARY!$G177)</f>
        <v>0</v>
      </c>
      <c r="V172" s="17">
        <f>([9]SUMMARY!$G177)</f>
        <v>0</v>
      </c>
      <c r="W172" s="17">
        <f>([10]SUMMARY!$G177)</f>
        <v>0</v>
      </c>
      <c r="X172" s="17">
        <f>([11]SUMMARY!$G177)</f>
        <v>0</v>
      </c>
      <c r="Y172" s="17">
        <f>([12]SUMMARY!$G177)</f>
        <v>0</v>
      </c>
      <c r="Z172" s="17">
        <f>([13]SUMMARY!$G177)</f>
        <v>0</v>
      </c>
      <c r="AA172" s="17">
        <f>([14]SUMMARY!$G177)</f>
        <v>0</v>
      </c>
      <c r="AB172" s="17">
        <f>([15]SUMMARY!$G177)</f>
        <v>0</v>
      </c>
      <c r="AC172" s="17">
        <f>([16]SUMMARY!$G177)</f>
        <v>0</v>
      </c>
      <c r="AD172" s="17">
        <f>([17]SUMMARY!$G177)</f>
        <v>0</v>
      </c>
      <c r="AE172" s="17">
        <f>([18]SUMMARY!$G177)</f>
        <v>0</v>
      </c>
      <c r="AF172" s="17">
        <f>([19]SUMMARY!$G177)</f>
        <v>0</v>
      </c>
      <c r="AG172" s="17">
        <f>([20]SUMMARY!$G177)</f>
        <v>0</v>
      </c>
      <c r="AH172" s="17">
        <f>([21]SUMMARY!$G177)</f>
        <v>0</v>
      </c>
      <c r="AI172" s="17">
        <f>([22]SUMMARY!$G177)</f>
        <v>0</v>
      </c>
      <c r="AJ172" s="17">
        <f>([23]SUMMARY!$G177)</f>
        <v>0</v>
      </c>
      <c r="AK172" s="17">
        <f>([24]SUMMARY!$G177)</f>
        <v>0</v>
      </c>
      <c r="AL172" s="17">
        <f>([25]SUMMARY!$G177)</f>
        <v>0</v>
      </c>
      <c r="AM172" s="17">
        <f>([26]SUMMARY!$G177)</f>
        <v>0</v>
      </c>
      <c r="AN172" s="17">
        <f>([27]SUMMARY!$G177)</f>
        <v>0</v>
      </c>
      <c r="AO172" s="17">
        <f>([28]SUMMARY!$G177)</f>
        <v>0</v>
      </c>
      <c r="AP172" s="17">
        <f>([29]SUMMARY!$F142)</f>
        <v>0</v>
      </c>
      <c r="AQ172" s="17">
        <f>([30]SUMMARY!$G177)</f>
        <v>0</v>
      </c>
      <c r="AR172" s="17">
        <f>([31]SUMMARY!$G177)</f>
        <v>0</v>
      </c>
      <c r="AS172" s="17">
        <f>([32]SUMMARY!$G177)</f>
        <v>0</v>
      </c>
      <c r="AT172" s="17">
        <f>([33]SUMMARY!$G177)</f>
        <v>0</v>
      </c>
      <c r="AU172" s="17">
        <f>([34]SUMMARY!$G177)</f>
        <v>0</v>
      </c>
      <c r="AV172" s="17">
        <f>([35]SUMMARY!$G177)</f>
        <v>0</v>
      </c>
      <c r="AW172" s="17">
        <f>([36]SUMMARY!$G177)</f>
        <v>0</v>
      </c>
      <c r="AX172" s="17">
        <f>([37]SUMMARY!$G177)</f>
        <v>0</v>
      </c>
      <c r="AY172" s="17">
        <f>([38]SUMMARY!$G177)</f>
        <v>0</v>
      </c>
      <c r="AZ172" s="17">
        <f>([39]SUMMARY!$G177)</f>
        <v>0</v>
      </c>
      <c r="BA172" s="17">
        <f>([40]SUMMARY!$G177)</f>
        <v>0</v>
      </c>
      <c r="BB172" s="17">
        <f>([41]SUMMARY!$F142)</f>
        <v>0</v>
      </c>
      <c r="BC172" s="17">
        <f>([42]SUMMARY!$G177)</f>
        <v>0</v>
      </c>
      <c r="BD172" s="17">
        <f>([43]SUMMARY!$G177)</f>
        <v>0</v>
      </c>
      <c r="BE172" s="17">
        <f>([44]SUMMARY!$G177)</f>
        <v>0</v>
      </c>
      <c r="BF172" s="17">
        <f>([45]SUMMARY!$G177)</f>
        <v>0</v>
      </c>
      <c r="BG172" s="17">
        <f>([46]SUMMARY!$G177)</f>
        <v>0</v>
      </c>
      <c r="BH172" s="17">
        <f>([47]SUMMARY!$F142)</f>
        <v>0</v>
      </c>
      <c r="BI172" s="17">
        <f>([48]SUMMARY!$F142)</f>
        <v>-5438688</v>
      </c>
      <c r="BJ172" s="17">
        <f>([49]SUMMARY!$F142)</f>
        <v>0</v>
      </c>
      <c r="BK172" s="17">
        <f>([50]SUMMARY!$G177)</f>
        <v>0</v>
      </c>
      <c r="BL172" s="17">
        <f>([51]SUMMARY!$F142)</f>
        <v>0</v>
      </c>
      <c r="BM172" s="17">
        <f>([52]SUMMARY!$G177)</f>
        <v>0</v>
      </c>
      <c r="BN172" s="17">
        <f>([53]SUMMARY!$G177)</f>
        <v>0</v>
      </c>
      <c r="BO172" s="17">
        <f>([54]SUMMARY!$G177)</f>
        <v>0</v>
      </c>
      <c r="BP172" s="17">
        <f>([55]SUMMARY!$G177)</f>
        <v>0</v>
      </c>
      <c r="BQ172" s="17">
        <f>([56]SUMMARY!$G177)</f>
        <v>0</v>
      </c>
      <c r="BR172" s="17">
        <f>([57]SUMMARY!$G177)</f>
        <v>0</v>
      </c>
      <c r="BS172" s="17">
        <f>([58]SUMMARY!$F142)</f>
        <v>0</v>
      </c>
      <c r="BT172" s="17">
        <f>([59]SUMMARY!$F142)</f>
        <v>0</v>
      </c>
      <c r="BU172" s="17">
        <f>([60]SUMMARY!$G177)</f>
        <v>0</v>
      </c>
      <c r="BV172" s="17">
        <f>([61]SUMMARY!$F142)</f>
        <v>0</v>
      </c>
      <c r="BW172" s="17">
        <f>([62]SUMMARY!$G177)</f>
        <v>0</v>
      </c>
      <c r="BX172" s="17">
        <f>([63]SUMMARY!$G177)</f>
        <v>0</v>
      </c>
      <c r="BY172" s="17">
        <f>([64]SUMMARY!$G177)</f>
        <v>0</v>
      </c>
      <c r="BZ172" s="17">
        <f>([65]SUMMARY!$G177)</f>
        <v>0</v>
      </c>
      <c r="CA172" s="17">
        <f>([66]SUMMARY!$G177)</f>
        <v>0</v>
      </c>
      <c r="CB172" s="17">
        <f>([67]SUMMARY!$G177)</f>
        <v>0</v>
      </c>
      <c r="CC172" s="17">
        <f>([68]SUMMARY!$G177)</f>
        <v>0</v>
      </c>
      <c r="CD172" s="17">
        <f>([69]SUMMARY!$G177)</f>
        <v>0</v>
      </c>
      <c r="CE172" s="17">
        <f>([70]SUMMARY!$G177)</f>
        <v>0</v>
      </c>
      <c r="CF172" s="17">
        <f>([71]SUMMARY!$G177)</f>
        <v>0</v>
      </c>
      <c r="CG172" s="17">
        <f>([72]SUMMARY!$G177)</f>
        <v>0</v>
      </c>
      <c r="CH172" s="17">
        <f>([73]SUMMARY!$G177)</f>
        <v>0</v>
      </c>
      <c r="CI172" s="17">
        <f>([74]SUMMARY!$G177)</f>
        <v>0</v>
      </c>
      <c r="CJ172" s="17">
        <f>([75]SUMMARY!$G177)</f>
        <v>0</v>
      </c>
      <c r="CK172" s="17">
        <f>([76]SUMMARY!$G177)</f>
        <v>0</v>
      </c>
      <c r="CL172" s="17">
        <f>([77]SUMMARY!$G177)</f>
        <v>0</v>
      </c>
      <c r="CM172" s="17">
        <f>([78]SUMMARY!$G177)</f>
        <v>0</v>
      </c>
      <c r="CN172" s="17">
        <f>([79]SUMMARY!$G177)</f>
        <v>0</v>
      </c>
      <c r="CO172" s="17">
        <f>([80]SUMMARY!$G177)</f>
        <v>0</v>
      </c>
      <c r="CP172" s="17">
        <f>([81]SUMMARY!$G177)</f>
        <v>0</v>
      </c>
      <c r="CQ172" s="17">
        <f>([82]SUMMARY!$G177)</f>
        <v>0</v>
      </c>
      <c r="CR172" s="17">
        <f>([83]SUMMARY!$G177)</f>
        <v>0</v>
      </c>
      <c r="CS172" s="17">
        <f>([84]SUMMARY!$G177)</f>
        <v>0</v>
      </c>
      <c r="CT172" s="17">
        <f>([85]SUMMARY!$F142)</f>
        <v>0</v>
      </c>
      <c r="CU172" s="17">
        <f>([86]SUMMARY!$G177)</f>
        <v>0</v>
      </c>
      <c r="CV172" s="17">
        <f>([87]SUMMARY!$G177)</f>
        <v>0</v>
      </c>
      <c r="CW172" s="17">
        <f>([88]SUMMARY!$G177)</f>
        <v>0</v>
      </c>
      <c r="CX172" s="17">
        <f>([89]SUMMARY!$G177)</f>
        <v>0</v>
      </c>
      <c r="CY172" s="17">
        <f>([90]SUMMARY!$G177)</f>
        <v>0</v>
      </c>
      <c r="CZ172" s="17">
        <f>([91]SUMMARY!$G177)</f>
        <v>0</v>
      </c>
      <c r="DA172" s="17">
        <f>([92]SUMMARY!$G177)</f>
        <v>0</v>
      </c>
    </row>
    <row r="173" spans="1:105">
      <c r="A173" s="131">
        <v>2300803</v>
      </c>
      <c r="B173" s="131" t="s">
        <v>145</v>
      </c>
      <c r="C173" s="132">
        <v>0</v>
      </c>
      <c r="D173" s="132">
        <v>0</v>
      </c>
      <c r="E173" s="132">
        <f t="shared" si="266"/>
        <v>0</v>
      </c>
      <c r="F173" s="21">
        <f t="shared" si="267"/>
        <v>0</v>
      </c>
      <c r="G173" s="21">
        <f t="shared" si="268"/>
        <v>0</v>
      </c>
      <c r="H173" s="21">
        <f t="shared" si="269"/>
        <v>0</v>
      </c>
      <c r="I173" s="21">
        <f t="shared" si="270"/>
        <v>0</v>
      </c>
      <c r="J173" s="21">
        <f t="shared" si="271"/>
        <v>0</v>
      </c>
      <c r="K173" s="21">
        <f t="shared" si="272"/>
        <v>0</v>
      </c>
      <c r="L173" s="21">
        <f t="shared" si="273"/>
        <v>0</v>
      </c>
      <c r="M173" s="21">
        <f t="shared" si="274"/>
        <v>0</v>
      </c>
      <c r="N173" s="21">
        <f t="shared" si="275"/>
        <v>0</v>
      </c>
      <c r="O173" s="21">
        <f t="shared" si="276"/>
        <v>0</v>
      </c>
      <c r="P173" s="21">
        <f t="shared" si="277"/>
        <v>0</v>
      </c>
      <c r="Q173" s="17">
        <f>([4]SUMMARY!$G178)</f>
        <v>0</v>
      </c>
      <c r="R173" s="17">
        <f>([5]SUMMARY!$G178)</f>
        <v>0</v>
      </c>
      <c r="S173" s="17">
        <f>([6]SUMMARY!$G178)</f>
        <v>0</v>
      </c>
      <c r="T173" s="17">
        <f>([7]SUMMARY!$G178)</f>
        <v>0</v>
      </c>
      <c r="U173" s="17">
        <f>([8]SUMMARY!$G178)</f>
        <v>0</v>
      </c>
      <c r="V173" s="17">
        <f>([9]SUMMARY!$G178)</f>
        <v>0</v>
      </c>
      <c r="W173" s="17">
        <f>([10]SUMMARY!$G178)</f>
        <v>0</v>
      </c>
      <c r="X173" s="17">
        <f>([11]SUMMARY!$G178)</f>
        <v>0</v>
      </c>
      <c r="Y173" s="17">
        <f>([12]SUMMARY!$G178)</f>
        <v>0</v>
      </c>
      <c r="Z173" s="17">
        <f>([13]SUMMARY!$G178)</f>
        <v>0</v>
      </c>
      <c r="AA173" s="17">
        <f>([14]SUMMARY!$G178)</f>
        <v>0</v>
      </c>
      <c r="AB173" s="17">
        <f>([15]SUMMARY!$G178)</f>
        <v>0</v>
      </c>
      <c r="AC173" s="17">
        <f>([16]SUMMARY!$G178)</f>
        <v>0</v>
      </c>
      <c r="AD173" s="17">
        <f>([17]SUMMARY!$G178)</f>
        <v>0</v>
      </c>
      <c r="AE173" s="17">
        <f>([18]SUMMARY!$G178)</f>
        <v>0</v>
      </c>
      <c r="AF173" s="17">
        <f>([19]SUMMARY!$G178)</f>
        <v>0</v>
      </c>
      <c r="AG173" s="17">
        <f>([20]SUMMARY!$G178)</f>
        <v>0</v>
      </c>
      <c r="AH173" s="17">
        <f>([21]SUMMARY!$G178)</f>
        <v>0</v>
      </c>
      <c r="AI173" s="17">
        <f>([22]SUMMARY!$G178)</f>
        <v>0</v>
      </c>
      <c r="AJ173" s="17">
        <f>([23]SUMMARY!$G178)</f>
        <v>0</v>
      </c>
      <c r="AK173" s="17">
        <f>([24]SUMMARY!$G178)</f>
        <v>0</v>
      </c>
      <c r="AL173" s="17">
        <f>([25]SUMMARY!$G178)</f>
        <v>0</v>
      </c>
      <c r="AM173" s="17">
        <f>([26]SUMMARY!$G178)</f>
        <v>0</v>
      </c>
      <c r="AN173" s="17">
        <f>([27]SUMMARY!$G178)</f>
        <v>0</v>
      </c>
      <c r="AO173" s="17">
        <f>([28]SUMMARY!$G178)</f>
        <v>0</v>
      </c>
      <c r="AP173" s="17">
        <f>([29]SUMMARY!$F143)</f>
        <v>0</v>
      </c>
      <c r="AQ173" s="17">
        <f>([30]SUMMARY!$G178)</f>
        <v>0</v>
      </c>
      <c r="AR173" s="17">
        <f>([31]SUMMARY!$G178)</f>
        <v>0</v>
      </c>
      <c r="AS173" s="17">
        <f>([32]SUMMARY!$G178)</f>
        <v>0</v>
      </c>
      <c r="AT173" s="17">
        <f>([33]SUMMARY!$G178)</f>
        <v>0</v>
      </c>
      <c r="AU173" s="17">
        <f>([34]SUMMARY!$G178)</f>
        <v>0</v>
      </c>
      <c r="AV173" s="17">
        <f>([35]SUMMARY!$G178)</f>
        <v>0</v>
      </c>
      <c r="AW173" s="17">
        <f>([36]SUMMARY!$G178)</f>
        <v>0</v>
      </c>
      <c r="AX173" s="17">
        <f>([37]SUMMARY!$G178)</f>
        <v>0</v>
      </c>
      <c r="AY173" s="17">
        <f>([38]SUMMARY!$G178)</f>
        <v>0</v>
      </c>
      <c r="AZ173" s="17">
        <f>([39]SUMMARY!$G178)</f>
        <v>0</v>
      </c>
      <c r="BA173" s="17">
        <f>([40]SUMMARY!$G178)</f>
        <v>0</v>
      </c>
      <c r="BB173" s="17">
        <f>([41]SUMMARY!$F143)</f>
        <v>0</v>
      </c>
      <c r="BC173" s="17">
        <f>([42]SUMMARY!$G178)</f>
        <v>0</v>
      </c>
      <c r="BD173" s="17">
        <f>([43]SUMMARY!$G178)</f>
        <v>0</v>
      </c>
      <c r="BE173" s="17">
        <f>([44]SUMMARY!$G178)</f>
        <v>0</v>
      </c>
      <c r="BF173" s="17">
        <f>([45]SUMMARY!$G178)</f>
        <v>0</v>
      </c>
      <c r="BG173" s="17">
        <f>([46]SUMMARY!$G178)</f>
        <v>0</v>
      </c>
      <c r="BH173" s="17">
        <f>([47]SUMMARY!$F143)</f>
        <v>0</v>
      </c>
      <c r="BI173" s="17">
        <f>([48]SUMMARY!$F143)</f>
        <v>0</v>
      </c>
      <c r="BJ173" s="17">
        <f>([49]SUMMARY!$F143)</f>
        <v>0</v>
      </c>
      <c r="BK173" s="17">
        <f>([50]SUMMARY!$G178)</f>
        <v>0</v>
      </c>
      <c r="BL173" s="17">
        <f>([51]SUMMARY!$F143)</f>
        <v>0</v>
      </c>
      <c r="BM173" s="17">
        <f>([52]SUMMARY!$G178)</f>
        <v>0</v>
      </c>
      <c r="BN173" s="17">
        <f>([53]SUMMARY!$G178)</f>
        <v>0</v>
      </c>
      <c r="BO173" s="17">
        <f>([54]SUMMARY!$G178)</f>
        <v>0</v>
      </c>
      <c r="BP173" s="17">
        <f>([55]SUMMARY!$G178)</f>
        <v>0</v>
      </c>
      <c r="BQ173" s="17">
        <f>([56]SUMMARY!$G178)</f>
        <v>0</v>
      </c>
      <c r="BR173" s="17">
        <f>([57]SUMMARY!$G178)</f>
        <v>0</v>
      </c>
      <c r="BS173" s="17">
        <f>([58]SUMMARY!$F143)</f>
        <v>0</v>
      </c>
      <c r="BT173" s="17">
        <f>([59]SUMMARY!$F143)</f>
        <v>0</v>
      </c>
      <c r="BU173" s="17">
        <f>([60]SUMMARY!$G178)</f>
        <v>0</v>
      </c>
      <c r="BV173" s="17">
        <f>([61]SUMMARY!$F143)</f>
        <v>0</v>
      </c>
      <c r="BW173" s="17">
        <f>([62]SUMMARY!$G178)</f>
        <v>0</v>
      </c>
      <c r="BX173" s="17">
        <f>([63]SUMMARY!$G178)</f>
        <v>0</v>
      </c>
      <c r="BY173" s="17">
        <f>([64]SUMMARY!$G178)</f>
        <v>0</v>
      </c>
      <c r="BZ173" s="17">
        <f>([65]SUMMARY!$G178)</f>
        <v>0</v>
      </c>
      <c r="CA173" s="17">
        <f>([66]SUMMARY!$G178)</f>
        <v>0</v>
      </c>
      <c r="CB173" s="17">
        <f>([67]SUMMARY!$G178)</f>
        <v>0</v>
      </c>
      <c r="CC173" s="17">
        <f>([68]SUMMARY!$G178)</f>
        <v>0</v>
      </c>
      <c r="CD173" s="17">
        <f>([69]SUMMARY!$G178)</f>
        <v>0</v>
      </c>
      <c r="CE173" s="17">
        <f>([70]SUMMARY!$G178)</f>
        <v>0</v>
      </c>
      <c r="CF173" s="17">
        <f>([71]SUMMARY!$G178)</f>
        <v>0</v>
      </c>
      <c r="CG173" s="17">
        <f>([72]SUMMARY!$G178)</f>
        <v>0</v>
      </c>
      <c r="CH173" s="17">
        <f>([73]SUMMARY!$G178)</f>
        <v>0</v>
      </c>
      <c r="CI173" s="17">
        <f>([74]SUMMARY!$G178)</f>
        <v>0</v>
      </c>
      <c r="CJ173" s="17">
        <f>([75]SUMMARY!$G178)</f>
        <v>0</v>
      </c>
      <c r="CK173" s="17">
        <f>([76]SUMMARY!$G178)</f>
        <v>0</v>
      </c>
      <c r="CL173" s="17">
        <f>([77]SUMMARY!$G178)</f>
        <v>0</v>
      </c>
      <c r="CM173" s="17">
        <f>([78]SUMMARY!$G178)</f>
        <v>0</v>
      </c>
      <c r="CN173" s="17">
        <f>([79]SUMMARY!$G178)</f>
        <v>0</v>
      </c>
      <c r="CO173" s="17">
        <f>([80]SUMMARY!$G178)</f>
        <v>0</v>
      </c>
      <c r="CP173" s="17">
        <f>([81]SUMMARY!$G178)</f>
        <v>0</v>
      </c>
      <c r="CQ173" s="17">
        <f>([82]SUMMARY!$G178)</f>
        <v>0</v>
      </c>
      <c r="CR173" s="17">
        <f>([83]SUMMARY!$G178)</f>
        <v>0</v>
      </c>
      <c r="CS173" s="17">
        <f>([84]SUMMARY!$G178)</f>
        <v>0</v>
      </c>
      <c r="CT173" s="17">
        <f>([85]SUMMARY!$F143)</f>
        <v>0</v>
      </c>
      <c r="CU173" s="17">
        <f>([86]SUMMARY!$G178)</f>
        <v>0</v>
      </c>
      <c r="CV173" s="17">
        <f>([87]SUMMARY!$G178)</f>
        <v>0</v>
      </c>
      <c r="CW173" s="17">
        <f>([88]SUMMARY!$G178)</f>
        <v>0</v>
      </c>
      <c r="CX173" s="17">
        <f>([89]SUMMARY!$G178)</f>
        <v>0</v>
      </c>
      <c r="CY173" s="17">
        <f>([90]SUMMARY!$G178)</f>
        <v>0</v>
      </c>
      <c r="CZ173" s="17">
        <f>([91]SUMMARY!$G178)</f>
        <v>0</v>
      </c>
      <c r="DA173" s="17">
        <f>([92]SUMMARY!$G178)</f>
        <v>0</v>
      </c>
    </row>
    <row r="174" spans="1:105">
      <c r="A174" s="131">
        <v>2301503</v>
      </c>
      <c r="B174" s="131" t="s">
        <v>146</v>
      </c>
      <c r="C174" s="132">
        <v>-160000</v>
      </c>
      <c r="D174" s="132">
        <v>-180000</v>
      </c>
      <c r="E174" s="132">
        <f t="shared" si="266"/>
        <v>-180008</v>
      </c>
      <c r="F174" s="21">
        <f t="shared" si="267"/>
        <v>-8</v>
      </c>
      <c r="G174" s="21">
        <f t="shared" si="268"/>
        <v>-189548.424</v>
      </c>
      <c r="H174" s="21">
        <f t="shared" si="269"/>
        <v>-199973.58731999999</v>
      </c>
      <c r="I174" s="21">
        <f t="shared" si="270"/>
        <v>0</v>
      </c>
      <c r="J174" s="21">
        <f t="shared" si="271"/>
        <v>0</v>
      </c>
      <c r="K174" s="21">
        <f t="shared" si="272"/>
        <v>-180008</v>
      </c>
      <c r="L174" s="21">
        <f t="shared" si="273"/>
        <v>0</v>
      </c>
      <c r="M174" s="21">
        <f t="shared" si="274"/>
        <v>0</v>
      </c>
      <c r="N174" s="21">
        <f t="shared" si="275"/>
        <v>0</v>
      </c>
      <c r="O174" s="21">
        <f t="shared" si="276"/>
        <v>0</v>
      </c>
      <c r="P174" s="21">
        <f t="shared" si="277"/>
        <v>0</v>
      </c>
      <c r="Q174" s="17">
        <f>([4]SUMMARY!$G179)</f>
        <v>0</v>
      </c>
      <c r="R174" s="17">
        <f>([5]SUMMARY!$G179)</f>
        <v>0</v>
      </c>
      <c r="S174" s="17">
        <f>([6]SUMMARY!$G179)</f>
        <v>0</v>
      </c>
      <c r="T174" s="17">
        <f>([7]SUMMARY!$G179)</f>
        <v>0</v>
      </c>
      <c r="U174" s="17">
        <f>([8]SUMMARY!$G179)</f>
        <v>0</v>
      </c>
      <c r="V174" s="17">
        <f>([9]SUMMARY!$G179)</f>
        <v>0</v>
      </c>
      <c r="W174" s="17">
        <f>([10]SUMMARY!$G179)</f>
        <v>0</v>
      </c>
      <c r="X174" s="17">
        <f>([11]SUMMARY!$G179)</f>
        <v>0</v>
      </c>
      <c r="Y174" s="17">
        <f>([12]SUMMARY!$G179)</f>
        <v>0</v>
      </c>
      <c r="Z174" s="17">
        <f>([13]SUMMARY!$G179)</f>
        <v>0</v>
      </c>
      <c r="AA174" s="17">
        <f>([14]SUMMARY!$G179)</f>
        <v>0</v>
      </c>
      <c r="AB174" s="17">
        <f>([15]SUMMARY!$G179)</f>
        <v>0</v>
      </c>
      <c r="AC174" s="17">
        <f>([16]SUMMARY!$G179)</f>
        <v>0</v>
      </c>
      <c r="AD174" s="17">
        <f>([17]SUMMARY!$G179)</f>
        <v>0</v>
      </c>
      <c r="AE174" s="17">
        <f>([18]SUMMARY!$G179)</f>
        <v>0</v>
      </c>
      <c r="AF174" s="17">
        <f>([19]SUMMARY!$G179)</f>
        <v>0</v>
      </c>
      <c r="AG174" s="17">
        <f>([20]SUMMARY!$G179)</f>
        <v>0</v>
      </c>
      <c r="AH174" s="17">
        <f>([21]SUMMARY!$G179)</f>
        <v>0</v>
      </c>
      <c r="AI174" s="17">
        <f>([22]SUMMARY!$G179)</f>
        <v>0</v>
      </c>
      <c r="AJ174" s="17">
        <f>([23]SUMMARY!$G179)</f>
        <v>0</v>
      </c>
      <c r="AK174" s="17">
        <f>([24]SUMMARY!$G179)</f>
        <v>0</v>
      </c>
      <c r="AL174" s="17">
        <f>([25]SUMMARY!$G179)</f>
        <v>-180008</v>
      </c>
      <c r="AM174" s="17">
        <f>([26]SUMMARY!$G179)</f>
        <v>0</v>
      </c>
      <c r="AN174" s="17">
        <f>([27]SUMMARY!$G179)</f>
        <v>0</v>
      </c>
      <c r="AO174" s="17">
        <f>([28]SUMMARY!$G179)</f>
        <v>0</v>
      </c>
      <c r="AP174" s="17">
        <f>([29]SUMMARY!$F144)</f>
        <v>0</v>
      </c>
      <c r="AQ174" s="17">
        <f>([30]SUMMARY!$G179)</f>
        <v>0</v>
      </c>
      <c r="AR174" s="17">
        <f>([31]SUMMARY!$G179)</f>
        <v>0</v>
      </c>
      <c r="AS174" s="17">
        <f>([32]SUMMARY!$G179)</f>
        <v>0</v>
      </c>
      <c r="AT174" s="17">
        <f>([33]SUMMARY!$G179)</f>
        <v>0</v>
      </c>
      <c r="AU174" s="17">
        <f>([34]SUMMARY!$G179)</f>
        <v>0</v>
      </c>
      <c r="AV174" s="17">
        <f>([35]SUMMARY!$G179)</f>
        <v>0</v>
      </c>
      <c r="AW174" s="17">
        <f>([36]SUMMARY!$G179)</f>
        <v>0</v>
      </c>
      <c r="AX174" s="17">
        <f>([37]SUMMARY!$G179)</f>
        <v>0</v>
      </c>
      <c r="AY174" s="17">
        <f>([38]SUMMARY!$G179)</f>
        <v>0</v>
      </c>
      <c r="AZ174" s="17">
        <f>([39]SUMMARY!$G179)</f>
        <v>0</v>
      </c>
      <c r="BA174" s="17">
        <f>([40]SUMMARY!$G179)</f>
        <v>0</v>
      </c>
      <c r="BB174" s="17">
        <f>([41]SUMMARY!$F144)</f>
        <v>0</v>
      </c>
      <c r="BC174" s="17">
        <f>([42]SUMMARY!$G179)</f>
        <v>0</v>
      </c>
      <c r="BD174" s="17">
        <f>([43]SUMMARY!$G179)</f>
        <v>0</v>
      </c>
      <c r="BE174" s="17">
        <f>([44]SUMMARY!$G179)</f>
        <v>0</v>
      </c>
      <c r="BF174" s="17">
        <f>([45]SUMMARY!$G179)</f>
        <v>0</v>
      </c>
      <c r="BG174" s="17">
        <f>([46]SUMMARY!$G179)</f>
        <v>0</v>
      </c>
      <c r="BH174" s="17">
        <f>([47]SUMMARY!$F144)</f>
        <v>0</v>
      </c>
      <c r="BI174" s="17">
        <f>([48]SUMMARY!$F144)</f>
        <v>0</v>
      </c>
      <c r="BJ174" s="17">
        <f>([49]SUMMARY!$F144)</f>
        <v>0</v>
      </c>
      <c r="BK174" s="17">
        <f>([50]SUMMARY!$G179)</f>
        <v>0</v>
      </c>
      <c r="BL174" s="17">
        <f>([51]SUMMARY!$F144)</f>
        <v>0</v>
      </c>
      <c r="BM174" s="17">
        <f>([52]SUMMARY!$G179)</f>
        <v>0</v>
      </c>
      <c r="BN174" s="17">
        <f>([53]SUMMARY!$G179)</f>
        <v>0</v>
      </c>
      <c r="BO174" s="17">
        <f>([54]SUMMARY!$G179)</f>
        <v>0</v>
      </c>
      <c r="BP174" s="17">
        <f>([55]SUMMARY!$G179)</f>
        <v>0</v>
      </c>
      <c r="BQ174" s="17">
        <f>([56]SUMMARY!$G179)</f>
        <v>0</v>
      </c>
      <c r="BR174" s="17">
        <f>([57]SUMMARY!$G179)</f>
        <v>0</v>
      </c>
      <c r="BS174" s="17">
        <f>([58]SUMMARY!$F144)</f>
        <v>0</v>
      </c>
      <c r="BT174" s="17">
        <f>([59]SUMMARY!$F144)</f>
        <v>0</v>
      </c>
      <c r="BU174" s="17">
        <f>([60]SUMMARY!$G179)</f>
        <v>0</v>
      </c>
      <c r="BV174" s="17">
        <f>([61]SUMMARY!$F144)</f>
        <v>0</v>
      </c>
      <c r="BW174" s="17">
        <f>([62]SUMMARY!$G179)</f>
        <v>0</v>
      </c>
      <c r="BX174" s="17">
        <f>([63]SUMMARY!$G179)</f>
        <v>0</v>
      </c>
      <c r="BY174" s="17">
        <f>([64]SUMMARY!$G179)</f>
        <v>0</v>
      </c>
      <c r="BZ174" s="17">
        <f>([65]SUMMARY!$G179)</f>
        <v>0</v>
      </c>
      <c r="CA174" s="17">
        <f>([66]SUMMARY!$G179)</f>
        <v>0</v>
      </c>
      <c r="CB174" s="17">
        <f>([67]SUMMARY!$G179)</f>
        <v>0</v>
      </c>
      <c r="CC174" s="17">
        <f>([68]SUMMARY!$G179)</f>
        <v>0</v>
      </c>
      <c r="CD174" s="17">
        <f>([69]SUMMARY!$G179)</f>
        <v>0</v>
      </c>
      <c r="CE174" s="17">
        <f>([70]SUMMARY!$G179)</f>
        <v>0</v>
      </c>
      <c r="CF174" s="17">
        <f>([71]SUMMARY!$G179)</f>
        <v>0</v>
      </c>
      <c r="CG174" s="17">
        <f>([72]SUMMARY!$G179)</f>
        <v>0</v>
      </c>
      <c r="CH174" s="17">
        <f>([73]SUMMARY!$G179)</f>
        <v>0</v>
      </c>
      <c r="CI174" s="17">
        <f>([74]SUMMARY!$G179)</f>
        <v>0</v>
      </c>
      <c r="CJ174" s="17">
        <f>([75]SUMMARY!$G179)</f>
        <v>0</v>
      </c>
      <c r="CK174" s="17">
        <f>([76]SUMMARY!$G179)</f>
        <v>0</v>
      </c>
      <c r="CL174" s="17">
        <f>([77]SUMMARY!$G179)</f>
        <v>0</v>
      </c>
      <c r="CM174" s="17">
        <f>([78]SUMMARY!$G179)</f>
        <v>0</v>
      </c>
      <c r="CN174" s="17">
        <f>([79]SUMMARY!$G179)</f>
        <v>0</v>
      </c>
      <c r="CO174" s="17">
        <f>([80]SUMMARY!$G179)</f>
        <v>0</v>
      </c>
      <c r="CP174" s="17">
        <f>([81]SUMMARY!$G179)</f>
        <v>0</v>
      </c>
      <c r="CQ174" s="17">
        <f>([82]SUMMARY!$G179)</f>
        <v>0</v>
      </c>
      <c r="CR174" s="17">
        <f>([83]SUMMARY!$G179)</f>
        <v>0</v>
      </c>
      <c r="CS174" s="17">
        <f>([84]SUMMARY!$G179)</f>
        <v>0</v>
      </c>
      <c r="CT174" s="17">
        <f>([85]SUMMARY!$F144)</f>
        <v>0</v>
      </c>
      <c r="CU174" s="17">
        <f>([86]SUMMARY!$G179)</f>
        <v>0</v>
      </c>
      <c r="CV174" s="17">
        <f>([87]SUMMARY!$G179)</f>
        <v>0</v>
      </c>
      <c r="CW174" s="17">
        <f>([88]SUMMARY!$G179)</f>
        <v>0</v>
      </c>
      <c r="CX174" s="17">
        <f>([89]SUMMARY!$G179)</f>
        <v>0</v>
      </c>
      <c r="CY174" s="17">
        <f>([90]SUMMARY!$G179)</f>
        <v>0</v>
      </c>
      <c r="CZ174" s="17">
        <f>([91]SUMMARY!$G179)</f>
        <v>0</v>
      </c>
      <c r="DA174" s="17">
        <f>([92]SUMMARY!$G179)</f>
        <v>0</v>
      </c>
    </row>
    <row r="175" spans="1:105">
      <c r="A175" s="131">
        <v>2301802</v>
      </c>
      <c r="B175" s="131" t="s">
        <v>147</v>
      </c>
      <c r="C175" s="132">
        <v>-21433221</v>
      </c>
      <c r="D175" s="132">
        <v>-6600000</v>
      </c>
      <c r="E175" s="132">
        <f t="shared" si="266"/>
        <v>-25505</v>
      </c>
      <c r="F175" s="21">
        <f t="shared" si="267"/>
        <v>6574495</v>
      </c>
      <c r="G175" s="21">
        <f t="shared" si="268"/>
        <v>-26856.764999999999</v>
      </c>
      <c r="H175" s="21">
        <f t="shared" si="269"/>
        <v>-28333.887074999999</v>
      </c>
      <c r="I175" s="21">
        <f t="shared" si="270"/>
        <v>0</v>
      </c>
      <c r="J175" s="21">
        <f t="shared" si="271"/>
        <v>0</v>
      </c>
      <c r="K175" s="21">
        <f t="shared" si="272"/>
        <v>-15763</v>
      </c>
      <c r="L175" s="21">
        <f t="shared" si="273"/>
        <v>-9742</v>
      </c>
      <c r="M175" s="21">
        <f t="shared" si="274"/>
        <v>0</v>
      </c>
      <c r="N175" s="21">
        <f t="shared" si="275"/>
        <v>0</v>
      </c>
      <c r="O175" s="21">
        <f t="shared" si="276"/>
        <v>0</v>
      </c>
      <c r="P175" s="21">
        <f t="shared" si="277"/>
        <v>0</v>
      </c>
      <c r="Q175" s="17">
        <f>([4]SUMMARY!$G180)</f>
        <v>0</v>
      </c>
      <c r="R175" s="17">
        <f>([5]SUMMARY!$G180)</f>
        <v>0</v>
      </c>
      <c r="S175" s="17">
        <f>([6]SUMMARY!$G180)</f>
        <v>0</v>
      </c>
      <c r="T175" s="17">
        <f>([7]SUMMARY!$G180)</f>
        <v>0</v>
      </c>
      <c r="U175" s="17">
        <f>([8]SUMMARY!$G180)</f>
        <v>0</v>
      </c>
      <c r="V175" s="17">
        <f>([9]SUMMARY!$G180)</f>
        <v>0</v>
      </c>
      <c r="W175" s="17">
        <f>([10]SUMMARY!$G180)</f>
        <v>0</v>
      </c>
      <c r="X175" s="17">
        <f>([11]SUMMARY!$G180)</f>
        <v>0</v>
      </c>
      <c r="Y175" s="17">
        <f>([12]SUMMARY!$G180)</f>
        <v>0</v>
      </c>
      <c r="Z175" s="17">
        <f>([13]SUMMARY!$G180)</f>
        <v>0</v>
      </c>
      <c r="AA175" s="17">
        <f>([14]SUMMARY!$G180)</f>
        <v>0</v>
      </c>
      <c r="AB175" s="17">
        <f>([15]SUMMARY!$G180)</f>
        <v>0</v>
      </c>
      <c r="AC175" s="17">
        <f>([16]SUMMARY!$G180)</f>
        <v>0</v>
      </c>
      <c r="AD175" s="17">
        <f>([17]SUMMARY!$G180)</f>
        <v>0</v>
      </c>
      <c r="AE175" s="17">
        <f>([18]SUMMARY!$G180)</f>
        <v>0</v>
      </c>
      <c r="AF175" s="17">
        <f>([19]SUMMARY!$G180)</f>
        <v>0</v>
      </c>
      <c r="AG175" s="17">
        <f>([20]SUMMARY!$G180)</f>
        <v>0</v>
      </c>
      <c r="AH175" s="17">
        <f>([21]SUMMARY!$G180)</f>
        <v>0</v>
      </c>
      <c r="AI175" s="17">
        <f>([22]SUMMARY!$G180)</f>
        <v>0</v>
      </c>
      <c r="AJ175" s="17">
        <f>([23]SUMMARY!$G180)</f>
        <v>0</v>
      </c>
      <c r="AK175" s="17">
        <f>([24]SUMMARY!$G180)</f>
        <v>0</v>
      </c>
      <c r="AL175" s="17">
        <f>([25]SUMMARY!$G180)</f>
        <v>-15763</v>
      </c>
      <c r="AM175" s="17">
        <f>([26]SUMMARY!$G180)</f>
        <v>0</v>
      </c>
      <c r="AN175" s="17">
        <f>([27]SUMMARY!$G180)</f>
        <v>0</v>
      </c>
      <c r="AO175" s="17">
        <f>([28]SUMMARY!$G180)</f>
        <v>0</v>
      </c>
      <c r="AP175" s="17">
        <f>([29]SUMMARY!$F145)</f>
        <v>0</v>
      </c>
      <c r="AQ175" s="17">
        <f>([30]SUMMARY!$G180)</f>
        <v>0</v>
      </c>
      <c r="AR175" s="17">
        <f>([31]SUMMARY!$G180)</f>
        <v>0</v>
      </c>
      <c r="AS175" s="17">
        <f>([32]SUMMARY!$G180)</f>
        <v>0</v>
      </c>
      <c r="AT175" s="17">
        <f>([33]SUMMARY!$G180)</f>
        <v>0</v>
      </c>
      <c r="AU175" s="17">
        <f>([34]SUMMARY!$G180)</f>
        <v>0</v>
      </c>
      <c r="AV175" s="17">
        <f>([35]SUMMARY!$G180)</f>
        <v>0</v>
      </c>
      <c r="AW175" s="17">
        <f>([36]SUMMARY!$G180)</f>
        <v>0</v>
      </c>
      <c r="AX175" s="17">
        <f>([37]SUMMARY!$G180)</f>
        <v>0</v>
      </c>
      <c r="AY175" s="17">
        <f>([38]SUMMARY!$G180)</f>
        <v>0</v>
      </c>
      <c r="AZ175" s="17">
        <f>([39]SUMMARY!$G180)</f>
        <v>0</v>
      </c>
      <c r="BA175" s="17">
        <f>([40]SUMMARY!$G180)</f>
        <v>0</v>
      </c>
      <c r="BB175" s="17">
        <f>([41]SUMMARY!$F145)</f>
        <v>0</v>
      </c>
      <c r="BC175" s="17">
        <f>([42]SUMMARY!$G180)</f>
        <v>0</v>
      </c>
      <c r="BD175" s="17">
        <f>([43]SUMMARY!$G180)</f>
        <v>-9742</v>
      </c>
      <c r="BE175" s="17">
        <f>([44]SUMMARY!$G180)</f>
        <v>0</v>
      </c>
      <c r="BF175" s="17">
        <f>([45]SUMMARY!$G180)</f>
        <v>0</v>
      </c>
      <c r="BG175" s="17">
        <f>([46]SUMMARY!$G180)</f>
        <v>0</v>
      </c>
      <c r="BH175" s="17">
        <f>([47]SUMMARY!$F145)</f>
        <v>0</v>
      </c>
      <c r="BI175" s="17">
        <f>([48]SUMMARY!$F145)</f>
        <v>0</v>
      </c>
      <c r="BJ175" s="17">
        <f>([49]SUMMARY!$F145)</f>
        <v>0</v>
      </c>
      <c r="BK175" s="17">
        <f>([50]SUMMARY!$G180)</f>
        <v>0</v>
      </c>
      <c r="BL175" s="17">
        <f>([51]SUMMARY!$F145)</f>
        <v>0</v>
      </c>
      <c r="BM175" s="17">
        <f>([52]SUMMARY!$G180)</f>
        <v>0</v>
      </c>
      <c r="BN175" s="17">
        <f>([53]SUMMARY!$G180)</f>
        <v>0</v>
      </c>
      <c r="BO175" s="17">
        <f>([54]SUMMARY!$G180)</f>
        <v>0</v>
      </c>
      <c r="BP175" s="17">
        <f>([55]SUMMARY!$G180)</f>
        <v>0</v>
      </c>
      <c r="BQ175" s="17">
        <f>([56]SUMMARY!$G180)</f>
        <v>0</v>
      </c>
      <c r="BR175" s="17">
        <f>([57]SUMMARY!$G180)</f>
        <v>0</v>
      </c>
      <c r="BS175" s="17">
        <f>([58]SUMMARY!$F145)</f>
        <v>0</v>
      </c>
      <c r="BT175" s="17">
        <f>([59]SUMMARY!$F145)</f>
        <v>0</v>
      </c>
      <c r="BU175" s="17">
        <f>([60]SUMMARY!$G180)</f>
        <v>0</v>
      </c>
      <c r="BV175" s="17">
        <f>([61]SUMMARY!$F145)</f>
        <v>0</v>
      </c>
      <c r="BW175" s="17">
        <f>([62]SUMMARY!$G180)</f>
        <v>0</v>
      </c>
      <c r="BX175" s="17">
        <f>([63]SUMMARY!$G180)</f>
        <v>0</v>
      </c>
      <c r="BY175" s="17">
        <f>([64]SUMMARY!$G180)</f>
        <v>0</v>
      </c>
      <c r="BZ175" s="17">
        <f>([65]SUMMARY!$G180)</f>
        <v>0</v>
      </c>
      <c r="CA175" s="17">
        <f>([66]SUMMARY!$G180)</f>
        <v>0</v>
      </c>
      <c r="CB175" s="17">
        <f>([67]SUMMARY!$G180)</f>
        <v>0</v>
      </c>
      <c r="CC175" s="17">
        <f>([68]SUMMARY!$G180)</f>
        <v>0</v>
      </c>
      <c r="CD175" s="17">
        <f>([69]SUMMARY!$G180)</f>
        <v>0</v>
      </c>
      <c r="CE175" s="17">
        <f>([70]SUMMARY!$G180)</f>
        <v>0</v>
      </c>
      <c r="CF175" s="17">
        <f>([71]SUMMARY!$G180)</f>
        <v>0</v>
      </c>
      <c r="CG175" s="17">
        <f>([72]SUMMARY!$G180)</f>
        <v>0</v>
      </c>
      <c r="CH175" s="17">
        <f>([73]SUMMARY!$G180)</f>
        <v>0</v>
      </c>
      <c r="CI175" s="17">
        <f>([74]SUMMARY!$G180)</f>
        <v>0</v>
      </c>
      <c r="CJ175" s="17">
        <f>([75]SUMMARY!$G180)</f>
        <v>0</v>
      </c>
      <c r="CK175" s="17">
        <f>([76]SUMMARY!$G180)</f>
        <v>0</v>
      </c>
      <c r="CL175" s="17">
        <f>([77]SUMMARY!$G180)</f>
        <v>0</v>
      </c>
      <c r="CM175" s="17">
        <f>([78]SUMMARY!$G180)</f>
        <v>0</v>
      </c>
      <c r="CN175" s="17">
        <f>([79]SUMMARY!$G180)</f>
        <v>0</v>
      </c>
      <c r="CO175" s="17">
        <f>([80]SUMMARY!$G180)</f>
        <v>0</v>
      </c>
      <c r="CP175" s="17">
        <f>([81]SUMMARY!$G180)</f>
        <v>0</v>
      </c>
      <c r="CQ175" s="17">
        <f>([82]SUMMARY!$G180)</f>
        <v>0</v>
      </c>
      <c r="CR175" s="17">
        <f>([83]SUMMARY!$G180)</f>
        <v>0</v>
      </c>
      <c r="CS175" s="17">
        <f>([84]SUMMARY!$G180)</f>
        <v>0</v>
      </c>
      <c r="CT175" s="17">
        <f>([85]SUMMARY!$F145)</f>
        <v>0</v>
      </c>
      <c r="CU175" s="17">
        <f>([86]SUMMARY!$G180)</f>
        <v>0</v>
      </c>
      <c r="CV175" s="17">
        <f>([87]SUMMARY!$G180)</f>
        <v>0</v>
      </c>
      <c r="CW175" s="17">
        <f>([88]SUMMARY!$G180)</f>
        <v>0</v>
      </c>
      <c r="CX175" s="17">
        <f>([89]SUMMARY!$G180)</f>
        <v>0</v>
      </c>
      <c r="CY175" s="17">
        <f>([90]SUMMARY!$G180)</f>
        <v>0</v>
      </c>
      <c r="CZ175" s="17">
        <f>([91]SUMMARY!$G180)</f>
        <v>0</v>
      </c>
      <c r="DA175" s="17">
        <f>([92]SUMMARY!$G180)</f>
        <v>0</v>
      </c>
    </row>
    <row r="176" spans="1:105">
      <c r="A176" s="131">
        <v>2301803</v>
      </c>
      <c r="B176" s="131" t="s">
        <v>148</v>
      </c>
      <c r="C176" s="132">
        <v>-1024046</v>
      </c>
      <c r="D176" s="132">
        <v>-1024046</v>
      </c>
      <c r="E176" s="132">
        <f t="shared" si="266"/>
        <v>-1024046</v>
      </c>
      <c r="F176" s="21">
        <f t="shared" si="267"/>
        <v>0</v>
      </c>
      <c r="G176" s="21">
        <f t="shared" si="268"/>
        <v>-1078320.4380000001</v>
      </c>
      <c r="H176" s="21">
        <f t="shared" si="269"/>
        <v>-1137628.0620900001</v>
      </c>
      <c r="I176" s="21">
        <f t="shared" si="270"/>
        <v>0</v>
      </c>
      <c r="J176" s="21">
        <f t="shared" si="271"/>
        <v>0</v>
      </c>
      <c r="K176" s="21">
        <f t="shared" si="272"/>
        <v>0</v>
      </c>
      <c r="L176" s="21">
        <f t="shared" si="273"/>
        <v>-1024046</v>
      </c>
      <c r="M176" s="21">
        <f t="shared" si="274"/>
        <v>0</v>
      </c>
      <c r="N176" s="21">
        <f t="shared" si="275"/>
        <v>0</v>
      </c>
      <c r="O176" s="21">
        <f t="shared" si="276"/>
        <v>0</v>
      </c>
      <c r="P176" s="21">
        <f t="shared" si="277"/>
        <v>0</v>
      </c>
      <c r="Q176" s="17">
        <f>([4]SUMMARY!$G181)</f>
        <v>0</v>
      </c>
      <c r="R176" s="17">
        <f>([5]SUMMARY!$G181)</f>
        <v>0</v>
      </c>
      <c r="S176" s="17">
        <f>([6]SUMMARY!$G181)</f>
        <v>0</v>
      </c>
      <c r="T176" s="17">
        <f>([7]SUMMARY!$G181)</f>
        <v>0</v>
      </c>
      <c r="U176" s="17">
        <f>([8]SUMMARY!$G181)</f>
        <v>0</v>
      </c>
      <c r="V176" s="17">
        <f>([9]SUMMARY!$G181)</f>
        <v>0</v>
      </c>
      <c r="W176" s="17">
        <f>([10]SUMMARY!$G181)</f>
        <v>0</v>
      </c>
      <c r="X176" s="17">
        <f>([11]SUMMARY!$G181)</f>
        <v>0</v>
      </c>
      <c r="Y176" s="17">
        <f>([12]SUMMARY!$G181)</f>
        <v>0</v>
      </c>
      <c r="Z176" s="17">
        <f>([13]SUMMARY!$G181)</f>
        <v>0</v>
      </c>
      <c r="AA176" s="17">
        <f>([14]SUMMARY!$G181)</f>
        <v>0</v>
      </c>
      <c r="AB176" s="17">
        <f>([15]SUMMARY!$G181)</f>
        <v>0</v>
      </c>
      <c r="AC176" s="17">
        <f>([16]SUMMARY!$G181)</f>
        <v>0</v>
      </c>
      <c r="AD176" s="17">
        <f>([17]SUMMARY!$G181)</f>
        <v>0</v>
      </c>
      <c r="AE176" s="17">
        <f>([18]SUMMARY!$G181)</f>
        <v>0</v>
      </c>
      <c r="AF176" s="17">
        <f>([19]SUMMARY!$G181)</f>
        <v>0</v>
      </c>
      <c r="AG176" s="17">
        <f>([20]SUMMARY!$G181)</f>
        <v>0</v>
      </c>
      <c r="AH176" s="17">
        <f>([21]SUMMARY!$G181)</f>
        <v>0</v>
      </c>
      <c r="AI176" s="17">
        <f>([22]SUMMARY!$G181)</f>
        <v>0</v>
      </c>
      <c r="AJ176" s="17">
        <f>([23]SUMMARY!$G181)</f>
        <v>0</v>
      </c>
      <c r="AK176" s="17">
        <f>([24]SUMMARY!$G181)</f>
        <v>0</v>
      </c>
      <c r="AL176" s="17">
        <f>([25]SUMMARY!$G181)</f>
        <v>0</v>
      </c>
      <c r="AM176" s="17">
        <f>([26]SUMMARY!$G181)</f>
        <v>0</v>
      </c>
      <c r="AN176" s="17">
        <f>([27]SUMMARY!$G181)</f>
        <v>0</v>
      </c>
      <c r="AO176" s="17">
        <f>([28]SUMMARY!$G181)</f>
        <v>-1024046</v>
      </c>
      <c r="AP176" s="17">
        <f>([29]SUMMARY!$F146)</f>
        <v>0</v>
      </c>
      <c r="AQ176" s="17">
        <f>([30]SUMMARY!$G181)</f>
        <v>0</v>
      </c>
      <c r="AR176" s="17">
        <f>([31]SUMMARY!$G181)</f>
        <v>0</v>
      </c>
      <c r="AS176" s="17">
        <f>([32]SUMMARY!$G181)</f>
        <v>0</v>
      </c>
      <c r="AT176" s="17">
        <f>([33]SUMMARY!$G181)</f>
        <v>0</v>
      </c>
      <c r="AU176" s="17">
        <f>([34]SUMMARY!$G181)</f>
        <v>0</v>
      </c>
      <c r="AV176" s="17">
        <f>([35]SUMMARY!$G181)</f>
        <v>0</v>
      </c>
      <c r="AW176" s="17">
        <f>([36]SUMMARY!$G181)</f>
        <v>0</v>
      </c>
      <c r="AX176" s="17">
        <f>([37]SUMMARY!$G181)</f>
        <v>0</v>
      </c>
      <c r="AY176" s="17">
        <f>([38]SUMMARY!$G181)</f>
        <v>0</v>
      </c>
      <c r="AZ176" s="17">
        <f>([39]SUMMARY!$G181)</f>
        <v>0</v>
      </c>
      <c r="BA176" s="17">
        <f>([40]SUMMARY!$G181)</f>
        <v>0</v>
      </c>
      <c r="BB176" s="17">
        <f>([41]SUMMARY!$F146)</f>
        <v>0</v>
      </c>
      <c r="BC176" s="17">
        <f>([42]SUMMARY!$G181)</f>
        <v>0</v>
      </c>
      <c r="BD176" s="17">
        <f>([43]SUMMARY!$G181)</f>
        <v>0</v>
      </c>
      <c r="BE176" s="17">
        <f>([44]SUMMARY!$G181)</f>
        <v>0</v>
      </c>
      <c r="BF176" s="17">
        <f>([45]SUMMARY!$G181)</f>
        <v>0</v>
      </c>
      <c r="BG176" s="17">
        <f>([46]SUMMARY!$G181)</f>
        <v>0</v>
      </c>
      <c r="BH176" s="17">
        <f>([47]SUMMARY!$F146)</f>
        <v>0</v>
      </c>
      <c r="BI176" s="17">
        <f>([48]SUMMARY!$F146)</f>
        <v>0</v>
      </c>
      <c r="BJ176" s="17">
        <f>([49]SUMMARY!$F146)</f>
        <v>0</v>
      </c>
      <c r="BK176" s="17">
        <f>([50]SUMMARY!$G181)</f>
        <v>0</v>
      </c>
      <c r="BL176" s="17">
        <f>([51]SUMMARY!$F146)</f>
        <v>0</v>
      </c>
      <c r="BM176" s="17">
        <f>([52]SUMMARY!$G181)</f>
        <v>0</v>
      </c>
      <c r="BN176" s="17">
        <f>([53]SUMMARY!$G181)</f>
        <v>0</v>
      </c>
      <c r="BO176" s="17">
        <f>([54]SUMMARY!$G181)</f>
        <v>0</v>
      </c>
      <c r="BP176" s="17">
        <f>([55]SUMMARY!$G181)</f>
        <v>0</v>
      </c>
      <c r="BQ176" s="17">
        <f>([56]SUMMARY!$G181)</f>
        <v>0</v>
      </c>
      <c r="BR176" s="17">
        <f>([57]SUMMARY!$G181)</f>
        <v>0</v>
      </c>
      <c r="BS176" s="17">
        <f>([58]SUMMARY!$F146)</f>
        <v>0</v>
      </c>
      <c r="BT176" s="17">
        <f>([59]SUMMARY!$F146)</f>
        <v>0</v>
      </c>
      <c r="BU176" s="17">
        <f>([60]SUMMARY!$G181)</f>
        <v>0</v>
      </c>
      <c r="BV176" s="17">
        <f>([61]SUMMARY!$F146)</f>
        <v>0</v>
      </c>
      <c r="BW176" s="17">
        <f>([62]SUMMARY!$G181)</f>
        <v>0</v>
      </c>
      <c r="BX176" s="17">
        <f>([63]SUMMARY!$G181)</f>
        <v>0</v>
      </c>
      <c r="BY176" s="17">
        <f>([64]SUMMARY!$G181)</f>
        <v>0</v>
      </c>
      <c r="BZ176" s="17">
        <f>([65]SUMMARY!$G181)</f>
        <v>0</v>
      </c>
      <c r="CA176" s="17">
        <f>([66]SUMMARY!$G181)</f>
        <v>0</v>
      </c>
      <c r="CB176" s="17">
        <f>([67]SUMMARY!$G181)</f>
        <v>0</v>
      </c>
      <c r="CC176" s="17">
        <f>([68]SUMMARY!$G181)</f>
        <v>0</v>
      </c>
      <c r="CD176" s="17">
        <f>([69]SUMMARY!$G181)</f>
        <v>0</v>
      </c>
      <c r="CE176" s="17">
        <f>([70]SUMMARY!$G181)</f>
        <v>0</v>
      </c>
      <c r="CF176" s="17">
        <f>([71]SUMMARY!$G181)</f>
        <v>0</v>
      </c>
      <c r="CG176" s="17">
        <f>([72]SUMMARY!$G181)</f>
        <v>0</v>
      </c>
      <c r="CH176" s="17">
        <f>([73]SUMMARY!$G181)</f>
        <v>0</v>
      </c>
      <c r="CI176" s="17">
        <f>([74]SUMMARY!$G181)</f>
        <v>0</v>
      </c>
      <c r="CJ176" s="17">
        <f>([75]SUMMARY!$G181)</f>
        <v>0</v>
      </c>
      <c r="CK176" s="17">
        <f>([76]SUMMARY!$G181)</f>
        <v>0</v>
      </c>
      <c r="CL176" s="17">
        <f>([77]SUMMARY!$G181)</f>
        <v>0</v>
      </c>
      <c r="CM176" s="17">
        <f>([78]SUMMARY!$G181)</f>
        <v>0</v>
      </c>
      <c r="CN176" s="17">
        <f>([79]SUMMARY!$G181)</f>
        <v>0</v>
      </c>
      <c r="CO176" s="17">
        <f>([80]SUMMARY!$G181)</f>
        <v>0</v>
      </c>
      <c r="CP176" s="17">
        <f>([81]SUMMARY!$G181)</f>
        <v>0</v>
      </c>
      <c r="CQ176" s="17">
        <f>([82]SUMMARY!$G181)</f>
        <v>0</v>
      </c>
      <c r="CR176" s="17">
        <f>([83]SUMMARY!$G181)</f>
        <v>0</v>
      </c>
      <c r="CS176" s="17">
        <f>([84]SUMMARY!$G181)</f>
        <v>0</v>
      </c>
      <c r="CT176" s="17">
        <f>([85]SUMMARY!$F146)</f>
        <v>0</v>
      </c>
      <c r="CU176" s="17">
        <f>([86]SUMMARY!$G181)</f>
        <v>0</v>
      </c>
      <c r="CV176" s="17">
        <f>([87]SUMMARY!$G181)</f>
        <v>0</v>
      </c>
      <c r="CW176" s="17">
        <f>([88]SUMMARY!$G181)</f>
        <v>0</v>
      </c>
      <c r="CX176" s="17">
        <f>([89]SUMMARY!$G181)</f>
        <v>0</v>
      </c>
      <c r="CY176" s="17">
        <f>([90]SUMMARY!$G181)</f>
        <v>0</v>
      </c>
      <c r="CZ176" s="17">
        <f>([91]SUMMARY!$G181)</f>
        <v>0</v>
      </c>
      <c r="DA176" s="17">
        <f>([92]SUMMARY!$G181)</f>
        <v>0</v>
      </c>
    </row>
    <row r="177" spans="1:105">
      <c r="A177" s="131">
        <v>2301900</v>
      </c>
      <c r="B177" s="131" t="s">
        <v>149</v>
      </c>
      <c r="C177" s="132">
        <v>-88205</v>
      </c>
      <c r="D177" s="132">
        <v>-18984</v>
      </c>
      <c r="E177" s="132">
        <f t="shared" si="266"/>
        <v>-95334</v>
      </c>
      <c r="F177" s="21">
        <f t="shared" si="267"/>
        <v>-76350</v>
      </c>
      <c r="G177" s="21">
        <f t="shared" si="268"/>
        <v>-100386.702</v>
      </c>
      <c r="H177" s="21">
        <f t="shared" si="269"/>
        <v>-105907.97061</v>
      </c>
      <c r="I177" s="21">
        <f t="shared" si="270"/>
        <v>-9861</v>
      </c>
      <c r="J177" s="21">
        <f t="shared" si="271"/>
        <v>-309</v>
      </c>
      <c r="K177" s="21">
        <f t="shared" si="272"/>
        <v>-18207</v>
      </c>
      <c r="L177" s="21">
        <f t="shared" si="273"/>
        <v>-21511</v>
      </c>
      <c r="M177" s="21">
        <f t="shared" si="274"/>
        <v>-17408</v>
      </c>
      <c r="N177" s="21">
        <f t="shared" si="275"/>
        <v>-4095</v>
      </c>
      <c r="O177" s="21">
        <f t="shared" si="276"/>
        <v>-13876</v>
      </c>
      <c r="P177" s="21">
        <f t="shared" si="277"/>
        <v>-10067</v>
      </c>
      <c r="Q177" s="17">
        <f>([4]SUMMARY!$G182)</f>
        <v>-1649</v>
      </c>
      <c r="R177" s="17">
        <f>([5]SUMMARY!$G182)</f>
        <v>-3581</v>
      </c>
      <c r="S177" s="17">
        <f>([6]SUMMARY!$G182)</f>
        <v>0</v>
      </c>
      <c r="T177" s="17">
        <f>([7]SUMMARY!$G182)</f>
        <v>0</v>
      </c>
      <c r="U177" s="17">
        <f>([8]SUMMARY!$G182)</f>
        <v>0</v>
      </c>
      <c r="V177" s="17">
        <f>([9]SUMMARY!$G182)</f>
        <v>0</v>
      </c>
      <c r="W177" s="17">
        <f>([10]SUMMARY!$G182)</f>
        <v>0</v>
      </c>
      <c r="X177" s="17">
        <f>([11]SUMMARY!$G182)</f>
        <v>0</v>
      </c>
      <c r="Y177" s="17">
        <f>([12]SUMMARY!$G182)</f>
        <v>0</v>
      </c>
      <c r="Z177" s="17">
        <f>([13]SUMMARY!$G182)</f>
        <v>0</v>
      </c>
      <c r="AA177" s="17">
        <f>([14]SUMMARY!$G182)</f>
        <v>0</v>
      </c>
      <c r="AB177" s="17">
        <f>([15]SUMMARY!$G182)</f>
        <v>0</v>
      </c>
      <c r="AC177" s="17">
        <f>([16]SUMMARY!$G182)</f>
        <v>-4631</v>
      </c>
      <c r="AD177" s="17">
        <f>([17]SUMMARY!$G182)</f>
        <v>0</v>
      </c>
      <c r="AE177" s="17">
        <f>([18]SUMMARY!$G182)</f>
        <v>-309</v>
      </c>
      <c r="AF177" s="17">
        <f>([19]SUMMARY!$G182)</f>
        <v>0</v>
      </c>
      <c r="AG177" s="17">
        <f>([20]SUMMARY!$G182)</f>
        <v>0</v>
      </c>
      <c r="AH177" s="17">
        <f>([21]SUMMARY!$G182)</f>
        <v>0</v>
      </c>
      <c r="AI177" s="17">
        <f>([22]SUMMARY!$G182)</f>
        <v>0</v>
      </c>
      <c r="AJ177" s="17">
        <f>([23]SUMMARY!$G182)</f>
        <v>0</v>
      </c>
      <c r="AK177" s="17">
        <f>([24]SUMMARY!$G182)</f>
        <v>-2035</v>
      </c>
      <c r="AL177" s="17">
        <f>([25]SUMMARY!$G182)</f>
        <v>-13779</v>
      </c>
      <c r="AM177" s="17">
        <f>([26]SUMMARY!$G182)</f>
        <v>-2393</v>
      </c>
      <c r="AN177" s="17">
        <f>([27]SUMMARY!$G182)</f>
        <v>-604</v>
      </c>
      <c r="AO177" s="17">
        <f>([28]SUMMARY!$G182)</f>
        <v>-7077</v>
      </c>
      <c r="AP177" s="17">
        <f>([29]SUMMARY!$F147)</f>
        <v>0</v>
      </c>
      <c r="AQ177" s="17">
        <f>([30]SUMMARY!$G182)</f>
        <v>-117</v>
      </c>
      <c r="AR177" s="17">
        <f>([31]SUMMARY!$G182)</f>
        <v>-350</v>
      </c>
      <c r="AS177" s="17">
        <f>([32]SUMMARY!$G182)</f>
        <v>-2500</v>
      </c>
      <c r="AT177" s="17">
        <f>([33]SUMMARY!$G182)</f>
        <v>-5192</v>
      </c>
      <c r="AU177" s="17">
        <f>([34]SUMMARY!$G182)</f>
        <v>0</v>
      </c>
      <c r="AV177" s="17">
        <f>([35]SUMMARY!$G182)</f>
        <v>0</v>
      </c>
      <c r="AW177" s="17">
        <f>([36]SUMMARY!$G182)</f>
        <v>-2648</v>
      </c>
      <c r="AX177" s="17">
        <f>([37]SUMMARY!$G182)</f>
        <v>-450</v>
      </c>
      <c r="AY177" s="17">
        <f>([38]SUMMARY!$G182)</f>
        <v>-391</v>
      </c>
      <c r="AZ177" s="17">
        <f>([39]SUMMARY!$G182)</f>
        <v>0</v>
      </c>
      <c r="BA177" s="17">
        <f>([40]SUMMARY!$G182)</f>
        <v>0</v>
      </c>
      <c r="BB177" s="17">
        <f>([41]SUMMARY!$F147)</f>
        <v>0</v>
      </c>
      <c r="BC177" s="17">
        <f>([42]SUMMARY!$G182)</f>
        <v>0</v>
      </c>
      <c r="BD177" s="17">
        <f>([43]SUMMARY!$G182)</f>
        <v>0</v>
      </c>
      <c r="BE177" s="17">
        <f>([44]SUMMARY!$G182)</f>
        <v>0</v>
      </c>
      <c r="BF177" s="17">
        <f>([45]SUMMARY!$G182)</f>
        <v>0</v>
      </c>
      <c r="BG177" s="17">
        <f>([46]SUMMARY!$G182)</f>
        <v>0</v>
      </c>
      <c r="BH177" s="17">
        <f>([47]SUMMARY!$F147)</f>
        <v>0</v>
      </c>
      <c r="BI177" s="17">
        <f>([48]SUMMARY!$F147)</f>
        <v>0</v>
      </c>
      <c r="BJ177" s="17">
        <f>([49]SUMMARY!$F147)</f>
        <v>0</v>
      </c>
      <c r="BK177" s="17">
        <f>([50]SUMMARY!$G182)</f>
        <v>-2182</v>
      </c>
      <c r="BL177" s="17">
        <f>([51]SUMMARY!$F147)</f>
        <v>0</v>
      </c>
      <c r="BM177" s="17">
        <f>([52]SUMMARY!$G182)</f>
        <v>-658</v>
      </c>
      <c r="BN177" s="17">
        <f>([53]SUMMARY!$G182)</f>
        <v>-444</v>
      </c>
      <c r="BO177" s="17">
        <f>([54]SUMMARY!$G182)</f>
        <v>-2125</v>
      </c>
      <c r="BP177" s="17">
        <f>([55]SUMMARY!$G182)</f>
        <v>0</v>
      </c>
      <c r="BQ177" s="17">
        <f>([56]SUMMARY!$G182)</f>
        <v>0</v>
      </c>
      <c r="BR177" s="17">
        <f>([57]SUMMARY!$G182)</f>
        <v>-3094</v>
      </c>
      <c r="BS177" s="17">
        <f>([58]SUMMARY!$F147)</f>
        <v>0</v>
      </c>
      <c r="BT177" s="17">
        <f>([59]SUMMARY!$F147)</f>
        <v>0</v>
      </c>
      <c r="BU177" s="17">
        <f>([60]SUMMARY!$G182)</f>
        <v>0</v>
      </c>
      <c r="BV177" s="17">
        <f>([61]SUMMARY!$F147)</f>
        <v>0</v>
      </c>
      <c r="BW177" s="17">
        <f>([62]SUMMARY!$G182)</f>
        <v>-1932</v>
      </c>
      <c r="BX177" s="17">
        <f>([63]SUMMARY!$G182)</f>
        <v>-1906</v>
      </c>
      <c r="BY177" s="17">
        <f>([64]SUMMARY!$G182)</f>
        <v>-3636</v>
      </c>
      <c r="BZ177" s="17">
        <f>([65]SUMMARY!$G182)</f>
        <v>-3182</v>
      </c>
      <c r="CA177" s="17">
        <f>([66]SUMMARY!$G182)</f>
        <v>-431</v>
      </c>
      <c r="CB177" s="17">
        <f>([67]SUMMARY!$G182)</f>
        <v>-303</v>
      </c>
      <c r="CC177" s="17">
        <f>([68]SUMMARY!$G182)</f>
        <v>-283</v>
      </c>
      <c r="CD177" s="17">
        <f>([69]SUMMARY!$G182)</f>
        <v>-1319</v>
      </c>
      <c r="CE177" s="17">
        <f>([70]SUMMARY!$G182)</f>
        <v>0</v>
      </c>
      <c r="CF177" s="17">
        <f>([71]SUMMARY!$G182)</f>
        <v>-313</v>
      </c>
      <c r="CG177" s="17">
        <f>([72]SUMMARY!$G182)</f>
        <v>-1877</v>
      </c>
      <c r="CH177" s="17">
        <f>([73]SUMMARY!$G182)</f>
        <v>0</v>
      </c>
      <c r="CI177" s="17">
        <f>([74]SUMMARY!$G182)</f>
        <v>-3544</v>
      </c>
      <c r="CJ177" s="17">
        <f>([75]SUMMARY!$G182)</f>
        <v>0</v>
      </c>
      <c r="CK177" s="17">
        <f>([76]SUMMARY!$G182)</f>
        <v>0</v>
      </c>
      <c r="CL177" s="17">
        <f>([77]SUMMARY!$G182)</f>
        <v>-550</v>
      </c>
      <c r="CM177" s="17">
        <f>([78]SUMMARY!$G182)</f>
        <v>-1349</v>
      </c>
      <c r="CN177" s="17">
        <f>([79]SUMMARY!$G182)</f>
        <v>-526</v>
      </c>
      <c r="CO177" s="17">
        <f>([80]SUMMARY!$G182)</f>
        <v>-3932</v>
      </c>
      <c r="CP177" s="17">
        <f>([81]SUMMARY!$G182)</f>
        <v>-2206</v>
      </c>
      <c r="CQ177" s="17">
        <f>([82]SUMMARY!$G182)</f>
        <v>-1007</v>
      </c>
      <c r="CR177" s="17">
        <f>([83]SUMMARY!$G182)</f>
        <v>-762</v>
      </c>
      <c r="CS177" s="17">
        <f>([84]SUMMARY!$G182)</f>
        <v>-938</v>
      </c>
      <c r="CT177" s="17">
        <f>([85]SUMMARY!$F147)</f>
        <v>0</v>
      </c>
      <c r="CU177" s="17">
        <f>([86]SUMMARY!$G182)</f>
        <v>-237</v>
      </c>
      <c r="CV177" s="17">
        <f>([87]SUMMARY!$G182)</f>
        <v>-415</v>
      </c>
      <c r="CW177" s="17">
        <f>([88]SUMMARY!$G182)</f>
        <v>-4236</v>
      </c>
      <c r="CX177" s="17">
        <f>([89]SUMMARY!$G182)</f>
        <v>-2697</v>
      </c>
      <c r="CY177" s="17">
        <f>([90]SUMMARY!$G182)</f>
        <v>0</v>
      </c>
      <c r="CZ177" s="17">
        <f>([91]SUMMARY!$G182)</f>
        <v>-1450</v>
      </c>
      <c r="DA177" s="17">
        <f>([92]SUMMARY!$G182)</f>
        <v>-94</v>
      </c>
    </row>
    <row r="178" spans="1:105">
      <c r="A178" s="131">
        <v>2301901</v>
      </c>
      <c r="B178" s="131" t="s">
        <v>150</v>
      </c>
      <c r="C178" s="132">
        <v>-126522</v>
      </c>
      <c r="D178" s="132">
        <v>-141000</v>
      </c>
      <c r="E178" s="132">
        <f t="shared" si="266"/>
        <v>-52717</v>
      </c>
      <c r="F178" s="21">
        <f t="shared" si="267"/>
        <v>88283</v>
      </c>
      <c r="G178" s="21">
        <f t="shared" si="268"/>
        <v>-55511.000999999997</v>
      </c>
      <c r="H178" s="21">
        <f t="shared" si="269"/>
        <v>-58564.106054999997</v>
      </c>
      <c r="I178" s="21">
        <f t="shared" si="270"/>
        <v>0</v>
      </c>
      <c r="J178" s="21">
        <f t="shared" si="271"/>
        <v>0</v>
      </c>
      <c r="K178" s="21">
        <f t="shared" si="272"/>
        <v>-52717</v>
      </c>
      <c r="L178" s="21">
        <f t="shared" si="273"/>
        <v>0</v>
      </c>
      <c r="M178" s="21">
        <f t="shared" si="274"/>
        <v>0</v>
      </c>
      <c r="N178" s="21">
        <f t="shared" si="275"/>
        <v>0</v>
      </c>
      <c r="O178" s="21">
        <f t="shared" si="276"/>
        <v>0</v>
      </c>
      <c r="P178" s="21">
        <f t="shared" si="277"/>
        <v>0</v>
      </c>
      <c r="Q178" s="17">
        <f>([4]SUMMARY!$G183)</f>
        <v>0</v>
      </c>
      <c r="R178" s="17">
        <f>([5]SUMMARY!$G183)</f>
        <v>0</v>
      </c>
      <c r="S178" s="17">
        <f>([6]SUMMARY!$G183)</f>
        <v>0</v>
      </c>
      <c r="T178" s="17">
        <f>([7]SUMMARY!$G183)</f>
        <v>0</v>
      </c>
      <c r="U178" s="17">
        <f>([8]SUMMARY!$G183)</f>
        <v>0</v>
      </c>
      <c r="V178" s="17">
        <f>([9]SUMMARY!$G183)</f>
        <v>0</v>
      </c>
      <c r="W178" s="17">
        <f>([10]SUMMARY!$G183)</f>
        <v>0</v>
      </c>
      <c r="X178" s="17">
        <f>([11]SUMMARY!$G183)</f>
        <v>0</v>
      </c>
      <c r="Y178" s="17">
        <f>([12]SUMMARY!$G183)</f>
        <v>0</v>
      </c>
      <c r="Z178" s="17">
        <f>([13]SUMMARY!$G183)</f>
        <v>0</v>
      </c>
      <c r="AA178" s="17">
        <f>([14]SUMMARY!$G183)</f>
        <v>0</v>
      </c>
      <c r="AB178" s="17">
        <f>([15]SUMMARY!$G183)</f>
        <v>0</v>
      </c>
      <c r="AC178" s="17">
        <f>([16]SUMMARY!$G183)</f>
        <v>0</v>
      </c>
      <c r="AD178" s="17">
        <f>([17]SUMMARY!$G183)</f>
        <v>0</v>
      </c>
      <c r="AE178" s="17">
        <f>([18]SUMMARY!$G183)</f>
        <v>0</v>
      </c>
      <c r="AF178" s="17">
        <f>([19]SUMMARY!$G183)</f>
        <v>0</v>
      </c>
      <c r="AG178" s="17">
        <f>([20]SUMMARY!$G183)</f>
        <v>0</v>
      </c>
      <c r="AH178" s="17">
        <f>([21]SUMMARY!$G183)</f>
        <v>0</v>
      </c>
      <c r="AI178" s="17">
        <f>([22]SUMMARY!$G183)</f>
        <v>0</v>
      </c>
      <c r="AJ178" s="17">
        <f>([23]SUMMARY!$G183)</f>
        <v>0</v>
      </c>
      <c r="AK178" s="17">
        <f>([24]SUMMARY!$G183)</f>
        <v>0</v>
      </c>
      <c r="AL178" s="17">
        <f>([25]SUMMARY!$G183)</f>
        <v>-52717</v>
      </c>
      <c r="AM178" s="17">
        <f>([26]SUMMARY!$G183)</f>
        <v>0</v>
      </c>
      <c r="AN178" s="17">
        <f>([27]SUMMARY!$G183)</f>
        <v>0</v>
      </c>
      <c r="AO178" s="17">
        <f>([28]SUMMARY!$G183)</f>
        <v>0</v>
      </c>
      <c r="AP178" s="17">
        <f>([29]SUMMARY!$F148)</f>
        <v>0</v>
      </c>
      <c r="AQ178" s="17">
        <f>([30]SUMMARY!$G183)</f>
        <v>0</v>
      </c>
      <c r="AR178" s="17">
        <f>([31]SUMMARY!$G183)</f>
        <v>0</v>
      </c>
      <c r="AS178" s="17">
        <f>([32]SUMMARY!$G183)</f>
        <v>0</v>
      </c>
      <c r="AT178" s="17">
        <f>([33]SUMMARY!$G183)</f>
        <v>0</v>
      </c>
      <c r="AU178" s="17">
        <f>([34]SUMMARY!$G183)</f>
        <v>0</v>
      </c>
      <c r="AV178" s="17">
        <f>([35]SUMMARY!$G183)</f>
        <v>0</v>
      </c>
      <c r="AW178" s="17">
        <f>([36]SUMMARY!$G183)</f>
        <v>0</v>
      </c>
      <c r="AX178" s="17">
        <f>([37]SUMMARY!$G183)</f>
        <v>0</v>
      </c>
      <c r="AY178" s="17">
        <f>([38]SUMMARY!$G183)</f>
        <v>0</v>
      </c>
      <c r="AZ178" s="17">
        <f>([39]SUMMARY!$G183)</f>
        <v>0</v>
      </c>
      <c r="BA178" s="17">
        <f>([40]SUMMARY!$G183)</f>
        <v>0</v>
      </c>
      <c r="BB178" s="17">
        <f>([41]SUMMARY!$F148)</f>
        <v>0</v>
      </c>
      <c r="BC178" s="17">
        <f>([42]SUMMARY!$G183)</f>
        <v>0</v>
      </c>
      <c r="BD178" s="17">
        <f>([43]SUMMARY!$G183)</f>
        <v>0</v>
      </c>
      <c r="BE178" s="17">
        <f>([44]SUMMARY!$G183)</f>
        <v>0</v>
      </c>
      <c r="BF178" s="17">
        <f>([45]SUMMARY!$G183)</f>
        <v>0</v>
      </c>
      <c r="BG178" s="17">
        <f>([46]SUMMARY!$G183)</f>
        <v>0</v>
      </c>
      <c r="BH178" s="17">
        <f>([47]SUMMARY!$F148)</f>
        <v>0</v>
      </c>
      <c r="BI178" s="17">
        <f>([48]SUMMARY!$F148)</f>
        <v>0</v>
      </c>
      <c r="BJ178" s="17">
        <f>([49]SUMMARY!$F148)</f>
        <v>0</v>
      </c>
      <c r="BK178" s="17">
        <f>([50]SUMMARY!$G183)</f>
        <v>0</v>
      </c>
      <c r="BL178" s="17">
        <f>([51]SUMMARY!$F148)</f>
        <v>0</v>
      </c>
      <c r="BM178" s="17">
        <f>([52]SUMMARY!$G183)</f>
        <v>0</v>
      </c>
      <c r="BN178" s="17">
        <f>([53]SUMMARY!$G183)</f>
        <v>0</v>
      </c>
      <c r="BO178" s="17">
        <f>([54]SUMMARY!$G183)</f>
        <v>0</v>
      </c>
      <c r="BP178" s="17">
        <f>([55]SUMMARY!$G183)</f>
        <v>0</v>
      </c>
      <c r="BQ178" s="17">
        <f>([56]SUMMARY!$G183)</f>
        <v>0</v>
      </c>
      <c r="BR178" s="17">
        <f>([57]SUMMARY!$G183)</f>
        <v>0</v>
      </c>
      <c r="BS178" s="17">
        <f>([58]SUMMARY!$F148)</f>
        <v>0</v>
      </c>
      <c r="BT178" s="17">
        <f>([59]SUMMARY!$F148)</f>
        <v>0</v>
      </c>
      <c r="BU178" s="17">
        <f>([60]SUMMARY!$G183)</f>
        <v>0</v>
      </c>
      <c r="BV178" s="17">
        <f>([61]SUMMARY!$F148)</f>
        <v>0</v>
      </c>
      <c r="BW178" s="17">
        <f>([62]SUMMARY!$G183)</f>
        <v>0</v>
      </c>
      <c r="BX178" s="17">
        <f>([63]SUMMARY!$G183)</f>
        <v>0</v>
      </c>
      <c r="BY178" s="17">
        <f>([64]SUMMARY!$G183)</f>
        <v>0</v>
      </c>
      <c r="BZ178" s="17">
        <f>([65]SUMMARY!$G183)</f>
        <v>0</v>
      </c>
      <c r="CA178" s="17">
        <f>([66]SUMMARY!$G183)</f>
        <v>0</v>
      </c>
      <c r="CB178" s="17">
        <f>([67]SUMMARY!$G183)</f>
        <v>0</v>
      </c>
      <c r="CC178" s="17">
        <f>([68]SUMMARY!$G183)</f>
        <v>0</v>
      </c>
      <c r="CD178" s="17">
        <f>([69]SUMMARY!$G183)</f>
        <v>0</v>
      </c>
      <c r="CE178" s="17">
        <f>([70]SUMMARY!$G183)</f>
        <v>0</v>
      </c>
      <c r="CF178" s="17">
        <f>([71]SUMMARY!$G183)</f>
        <v>0</v>
      </c>
      <c r="CG178" s="17">
        <f>([72]SUMMARY!$G183)</f>
        <v>0</v>
      </c>
      <c r="CH178" s="17">
        <f>([73]SUMMARY!$G183)</f>
        <v>0</v>
      </c>
      <c r="CI178" s="17">
        <f>([74]SUMMARY!$G183)</f>
        <v>0</v>
      </c>
      <c r="CJ178" s="17">
        <f>([75]SUMMARY!$G183)</f>
        <v>0</v>
      </c>
      <c r="CK178" s="17">
        <f>([76]SUMMARY!$G183)</f>
        <v>0</v>
      </c>
      <c r="CL178" s="17">
        <f>([77]SUMMARY!$G183)</f>
        <v>0</v>
      </c>
      <c r="CM178" s="17">
        <f>([78]SUMMARY!$G183)</f>
        <v>0</v>
      </c>
      <c r="CN178" s="17">
        <f>([79]SUMMARY!$G183)</f>
        <v>0</v>
      </c>
      <c r="CO178" s="17">
        <f>([80]SUMMARY!$G183)</f>
        <v>0</v>
      </c>
      <c r="CP178" s="17">
        <f>([81]SUMMARY!$G183)</f>
        <v>0</v>
      </c>
      <c r="CQ178" s="17">
        <f>([82]SUMMARY!$G183)</f>
        <v>0</v>
      </c>
      <c r="CR178" s="17">
        <f>([83]SUMMARY!$G183)</f>
        <v>0</v>
      </c>
      <c r="CS178" s="17">
        <f>([84]SUMMARY!$G183)</f>
        <v>0</v>
      </c>
      <c r="CT178" s="17">
        <f>([85]SUMMARY!$F148)</f>
        <v>0</v>
      </c>
      <c r="CU178" s="17">
        <f>([86]SUMMARY!$G183)</f>
        <v>0</v>
      </c>
      <c r="CV178" s="17">
        <f>([87]SUMMARY!$G183)</f>
        <v>0</v>
      </c>
      <c r="CW178" s="17">
        <f>([88]SUMMARY!$G183)</f>
        <v>0</v>
      </c>
      <c r="CX178" s="17">
        <f>([89]SUMMARY!$G183)</f>
        <v>0</v>
      </c>
      <c r="CY178" s="17">
        <f>([90]SUMMARY!$G183)</f>
        <v>0</v>
      </c>
      <c r="CZ178" s="17">
        <f>([91]SUMMARY!$G183)</f>
        <v>0</v>
      </c>
      <c r="DA178" s="17">
        <f>([92]SUMMARY!$G183)</f>
        <v>0</v>
      </c>
    </row>
    <row r="179" spans="1:105">
      <c r="A179" s="3">
        <v>2309995</v>
      </c>
      <c r="B179" s="3" t="s">
        <v>151</v>
      </c>
      <c r="C179" s="14">
        <v>-30196492</v>
      </c>
      <c r="D179" s="14">
        <v>-16134771</v>
      </c>
      <c r="E179" s="272">
        <f>SUM(E166:E178)</f>
        <v>-9579184</v>
      </c>
      <c r="F179" s="14">
        <f>SUM(F166:F178)</f>
        <v>6555587</v>
      </c>
      <c r="G179" s="14">
        <f t="shared" ref="G179:H179" si="278">SUM(G166:G178)</f>
        <v>-10086880.751999998</v>
      </c>
      <c r="H179" s="14">
        <f t="shared" si="278"/>
        <v>-10641659.193360001</v>
      </c>
      <c r="I179" s="21">
        <f t="shared" ref="I179:P179" si="279">SUM(I167:I178)</f>
        <v>-9861</v>
      </c>
      <c r="J179" s="21">
        <f t="shared" si="279"/>
        <v>-309</v>
      </c>
      <c r="K179" s="21">
        <f t="shared" si="279"/>
        <v>-448771</v>
      </c>
      <c r="L179" s="21">
        <f t="shared" si="279"/>
        <v>-8654797</v>
      </c>
      <c r="M179" s="21">
        <f t="shared" si="279"/>
        <v>-17408</v>
      </c>
      <c r="N179" s="21">
        <f t="shared" ref="N179" si="280">SUM(N167:N178)</f>
        <v>-4095</v>
      </c>
      <c r="O179" s="21">
        <f t="shared" si="279"/>
        <v>-13876</v>
      </c>
      <c r="P179" s="21">
        <f t="shared" si="279"/>
        <v>-430067</v>
      </c>
      <c r="Q179" s="9">
        <f t="shared" ref="Q179" si="281">SUM(Q166:Q178)</f>
        <v>-1649</v>
      </c>
      <c r="R179" s="9">
        <f t="shared" ref="R179:S179" si="282">SUM(R166:R178)</f>
        <v>-3581</v>
      </c>
      <c r="S179" s="9">
        <f t="shared" si="282"/>
        <v>0</v>
      </c>
      <c r="T179" s="9">
        <f t="shared" ref="T179:AB179" si="283">SUM(T166:T178)</f>
        <v>0</v>
      </c>
      <c r="U179" s="9">
        <f t="shared" si="283"/>
        <v>0</v>
      </c>
      <c r="V179" s="9">
        <f t="shared" si="283"/>
        <v>0</v>
      </c>
      <c r="W179" s="9">
        <f t="shared" si="283"/>
        <v>0</v>
      </c>
      <c r="X179" s="9">
        <f t="shared" si="283"/>
        <v>0</v>
      </c>
      <c r="Y179" s="9">
        <f t="shared" si="283"/>
        <v>0</v>
      </c>
      <c r="Z179" s="9">
        <f t="shared" si="283"/>
        <v>0</v>
      </c>
      <c r="AA179" s="9">
        <f t="shared" si="283"/>
        <v>0</v>
      </c>
      <c r="AB179" s="9">
        <f t="shared" si="283"/>
        <v>0</v>
      </c>
      <c r="AC179" s="9">
        <f t="shared" ref="AC179:AO179" si="284">SUM(AC166:AC178)</f>
        <v>-4631</v>
      </c>
      <c r="AD179" s="9">
        <f t="shared" si="284"/>
        <v>0</v>
      </c>
      <c r="AE179" s="9">
        <f t="shared" si="284"/>
        <v>-309</v>
      </c>
      <c r="AF179" s="9">
        <f t="shared" si="284"/>
        <v>0</v>
      </c>
      <c r="AG179" s="9">
        <f t="shared" si="284"/>
        <v>0</v>
      </c>
      <c r="AH179" s="9">
        <f t="shared" si="284"/>
        <v>0</v>
      </c>
      <c r="AI179" s="9">
        <f t="shared" si="284"/>
        <v>0</v>
      </c>
      <c r="AJ179" s="9">
        <f t="shared" si="284"/>
        <v>0</v>
      </c>
      <c r="AK179" s="9">
        <f t="shared" ref="AK179" si="285">SUM(AK166:AK178)</f>
        <v>-2035</v>
      </c>
      <c r="AL179" s="9">
        <f t="shared" si="284"/>
        <v>-444343</v>
      </c>
      <c r="AM179" s="9">
        <f t="shared" si="284"/>
        <v>-2393</v>
      </c>
      <c r="AN179" s="9">
        <f t="shared" si="284"/>
        <v>-604</v>
      </c>
      <c r="AO179" s="9">
        <f t="shared" si="284"/>
        <v>-1031123</v>
      </c>
      <c r="AP179" s="9">
        <f t="shared" ref="AP179:DA179" si="286">SUM(AP166:AP178)</f>
        <v>0</v>
      </c>
      <c r="AQ179" s="9">
        <f t="shared" si="286"/>
        <v>-117</v>
      </c>
      <c r="AR179" s="9">
        <f t="shared" si="286"/>
        <v>-350</v>
      </c>
      <c r="AS179" s="9">
        <f t="shared" si="286"/>
        <v>-2500</v>
      </c>
      <c r="AT179" s="9">
        <f t="shared" si="286"/>
        <v>-5192</v>
      </c>
      <c r="AU179" s="9">
        <f t="shared" si="286"/>
        <v>0</v>
      </c>
      <c r="AV179" s="9">
        <f t="shared" si="286"/>
        <v>0</v>
      </c>
      <c r="AW179" s="9">
        <f t="shared" si="286"/>
        <v>-2648</v>
      </c>
      <c r="AX179" s="9">
        <f t="shared" si="286"/>
        <v>-450</v>
      </c>
      <c r="AY179" s="9">
        <f t="shared" si="286"/>
        <v>-391</v>
      </c>
      <c r="AZ179" s="9">
        <f t="shared" si="286"/>
        <v>0</v>
      </c>
      <c r="BA179" s="9">
        <f t="shared" si="286"/>
        <v>-824957</v>
      </c>
      <c r="BB179" s="9">
        <f t="shared" si="286"/>
        <v>0</v>
      </c>
      <c r="BC179" s="9">
        <f t="shared" si="286"/>
        <v>0</v>
      </c>
      <c r="BD179" s="9">
        <f t="shared" si="286"/>
        <v>-9742</v>
      </c>
      <c r="BE179" s="9">
        <f t="shared" si="286"/>
        <v>0</v>
      </c>
      <c r="BF179" s="9">
        <f t="shared" si="286"/>
        <v>0</v>
      </c>
      <c r="BG179" s="9">
        <f t="shared" si="286"/>
        <v>0</v>
      </c>
      <c r="BH179" s="9">
        <f t="shared" si="286"/>
        <v>0</v>
      </c>
      <c r="BI179" s="9">
        <f t="shared" si="286"/>
        <v>-5438688</v>
      </c>
      <c r="BJ179" s="9">
        <f t="shared" si="286"/>
        <v>0</v>
      </c>
      <c r="BK179" s="9">
        <f t="shared" si="286"/>
        <v>-2182</v>
      </c>
      <c r="BL179" s="9">
        <f t="shared" si="286"/>
        <v>-1335853</v>
      </c>
      <c r="BM179" s="9">
        <f t="shared" si="286"/>
        <v>-658</v>
      </c>
      <c r="BN179" s="9">
        <f t="shared" si="286"/>
        <v>-444</v>
      </c>
      <c r="BO179" s="9">
        <f t="shared" si="286"/>
        <v>-2125</v>
      </c>
      <c r="BP179" s="9">
        <f t="shared" si="286"/>
        <v>0</v>
      </c>
      <c r="BQ179" s="9">
        <f t="shared" si="286"/>
        <v>0</v>
      </c>
      <c r="BR179" s="9">
        <f t="shared" si="286"/>
        <v>-3094</v>
      </c>
      <c r="BS179" s="9">
        <f t="shared" si="286"/>
        <v>0</v>
      </c>
      <c r="BT179" s="9">
        <f t="shared" si="286"/>
        <v>0</v>
      </c>
      <c r="BU179" s="9">
        <f t="shared" si="286"/>
        <v>0</v>
      </c>
      <c r="BV179" s="9">
        <f t="shared" ref="BV179" si="287">SUM(BV166:BV178)</f>
        <v>0</v>
      </c>
      <c r="BW179" s="9">
        <f t="shared" si="286"/>
        <v>-1932</v>
      </c>
      <c r="BX179" s="9">
        <f t="shared" si="286"/>
        <v>-1906</v>
      </c>
      <c r="BY179" s="9">
        <f t="shared" si="286"/>
        <v>-3636</v>
      </c>
      <c r="BZ179" s="9">
        <f t="shared" si="286"/>
        <v>-3182</v>
      </c>
      <c r="CA179" s="9">
        <f t="shared" si="286"/>
        <v>-431</v>
      </c>
      <c r="CB179" s="9">
        <f t="shared" si="286"/>
        <v>-303</v>
      </c>
      <c r="CC179" s="9">
        <f t="shared" si="286"/>
        <v>-283</v>
      </c>
      <c r="CD179" s="9">
        <f t="shared" si="286"/>
        <v>-1319</v>
      </c>
      <c r="CE179" s="9">
        <f t="shared" si="286"/>
        <v>0</v>
      </c>
      <c r="CF179" s="9">
        <f t="shared" si="286"/>
        <v>-313</v>
      </c>
      <c r="CG179" s="9">
        <f t="shared" si="286"/>
        <v>-1877</v>
      </c>
      <c r="CH179" s="9">
        <f t="shared" si="286"/>
        <v>0</v>
      </c>
      <c r="CI179" s="9">
        <f t="shared" si="286"/>
        <v>-3544</v>
      </c>
      <c r="CJ179" s="9">
        <f t="shared" si="286"/>
        <v>0</v>
      </c>
      <c r="CK179" s="9">
        <f t="shared" si="286"/>
        <v>0</v>
      </c>
      <c r="CL179" s="9">
        <f t="shared" si="286"/>
        <v>-550</v>
      </c>
      <c r="CM179" s="9">
        <f t="shared" si="286"/>
        <v>-1349</v>
      </c>
      <c r="CN179" s="9">
        <f t="shared" si="286"/>
        <v>-526</v>
      </c>
      <c r="CO179" s="9">
        <f t="shared" si="286"/>
        <v>-3932</v>
      </c>
      <c r="CP179" s="9">
        <f t="shared" si="286"/>
        <v>-2206</v>
      </c>
      <c r="CQ179" s="9">
        <f t="shared" si="286"/>
        <v>-1007</v>
      </c>
      <c r="CR179" s="9">
        <f t="shared" si="286"/>
        <v>-762</v>
      </c>
      <c r="CS179" s="9">
        <f t="shared" si="286"/>
        <v>-938</v>
      </c>
      <c r="CT179" s="9">
        <f t="shared" si="286"/>
        <v>0</v>
      </c>
      <c r="CU179" s="9">
        <f t="shared" si="286"/>
        <v>-237</v>
      </c>
      <c r="CV179" s="9">
        <f t="shared" si="286"/>
        <v>-415</v>
      </c>
      <c r="CW179" s="9">
        <f t="shared" si="286"/>
        <v>-4236</v>
      </c>
      <c r="CX179" s="9">
        <f t="shared" si="286"/>
        <v>-422697</v>
      </c>
      <c r="CY179" s="9">
        <f t="shared" si="286"/>
        <v>0</v>
      </c>
      <c r="CZ179" s="9">
        <f t="shared" si="286"/>
        <v>-1450</v>
      </c>
      <c r="DA179" s="9">
        <f t="shared" si="286"/>
        <v>-94</v>
      </c>
    </row>
    <row r="180" spans="1:105">
      <c r="A180" s="1"/>
      <c r="B180" s="1"/>
      <c r="I180" s="20"/>
      <c r="J180" s="20"/>
      <c r="K180" s="20"/>
      <c r="L180" s="20"/>
      <c r="M180" s="20"/>
      <c r="N180" s="20"/>
      <c r="O180" s="20"/>
      <c r="P180" s="20"/>
    </row>
    <row r="181" spans="1:105" ht="15.75" thickBot="1">
      <c r="A181" s="4">
        <v>2359997</v>
      </c>
      <c r="B181" s="4" t="s">
        <v>152</v>
      </c>
      <c r="C181" s="15">
        <v>-379607269</v>
      </c>
      <c r="D181" s="15">
        <v>-368214871</v>
      </c>
      <c r="E181" s="274">
        <f t="shared" ref="E181:P181" si="288">SUM(E179+E164+E159+E152+E146+E139)</f>
        <v>-364915920</v>
      </c>
      <c r="F181" s="15">
        <f t="shared" ref="F181:H181" si="289">SUM(F179+F164+F159+F152+F146+F139)</f>
        <v>3298951</v>
      </c>
      <c r="G181" s="15">
        <f t="shared" si="289"/>
        <v>-369966561.75999999</v>
      </c>
      <c r="H181" s="15">
        <f t="shared" si="289"/>
        <v>-384071237.65679991</v>
      </c>
      <c r="I181" s="22">
        <f t="shared" si="288"/>
        <v>-9861</v>
      </c>
      <c r="J181" s="22">
        <f t="shared" si="288"/>
        <v>-309</v>
      </c>
      <c r="K181" s="22">
        <f t="shared" si="288"/>
        <v>-225877072</v>
      </c>
      <c r="L181" s="22">
        <f t="shared" si="288"/>
        <v>-19082170</v>
      </c>
      <c r="M181" s="22">
        <f t="shared" si="288"/>
        <v>-59579437</v>
      </c>
      <c r="N181" s="22">
        <f t="shared" ref="N181" si="290">SUM(N179+N164+N159+N152+N146+N139)</f>
        <v>-6158128</v>
      </c>
      <c r="O181" s="22">
        <f t="shared" si="288"/>
        <v>-14013876</v>
      </c>
      <c r="P181" s="22">
        <f t="shared" si="288"/>
        <v>-40195067</v>
      </c>
      <c r="Q181" s="8">
        <f t="shared" ref="Q181" si="291">SUM(Q179+Q164+Q159+Q152+Q146+Q139)</f>
        <v>-1649</v>
      </c>
      <c r="R181" s="8">
        <f t="shared" ref="R181:S181" si="292">SUM(R179+R164+R159+R152+R146+R139)</f>
        <v>-3581</v>
      </c>
      <c r="S181" s="8">
        <f t="shared" si="292"/>
        <v>0</v>
      </c>
      <c r="T181" s="8">
        <f t="shared" ref="T181:AB181" si="293">SUM(T179+T164+T159+T152+T146+T139)</f>
        <v>0</v>
      </c>
      <c r="U181" s="8">
        <f t="shared" si="293"/>
        <v>0</v>
      </c>
      <c r="V181" s="8">
        <f t="shared" si="293"/>
        <v>0</v>
      </c>
      <c r="W181" s="8">
        <f t="shared" si="293"/>
        <v>0</v>
      </c>
      <c r="X181" s="8">
        <f t="shared" si="293"/>
        <v>0</v>
      </c>
      <c r="Y181" s="8">
        <f t="shared" si="293"/>
        <v>0</v>
      </c>
      <c r="Z181" s="8">
        <f t="shared" si="293"/>
        <v>0</v>
      </c>
      <c r="AA181" s="8">
        <f t="shared" si="293"/>
        <v>0</v>
      </c>
      <c r="AB181" s="8">
        <f t="shared" si="293"/>
        <v>0</v>
      </c>
      <c r="AC181" s="8">
        <f t="shared" ref="AC181:AO181" si="294">SUM(AC179+AC164+AC159+AC152+AC146+AC139)</f>
        <v>-4631</v>
      </c>
      <c r="AD181" s="8">
        <f t="shared" si="294"/>
        <v>0</v>
      </c>
      <c r="AE181" s="8">
        <f t="shared" si="294"/>
        <v>-309</v>
      </c>
      <c r="AF181" s="8">
        <f t="shared" si="294"/>
        <v>0</v>
      </c>
      <c r="AG181" s="8">
        <f t="shared" si="294"/>
        <v>0</v>
      </c>
      <c r="AH181" s="8">
        <f t="shared" si="294"/>
        <v>0</v>
      </c>
      <c r="AI181" s="8">
        <f t="shared" si="294"/>
        <v>0</v>
      </c>
      <c r="AJ181" s="8">
        <f t="shared" si="294"/>
        <v>0</v>
      </c>
      <c r="AK181" s="8">
        <f t="shared" ref="AK181" si="295">SUM(AK179+AK164+AK159+AK152+AK146+AK139)</f>
        <v>-56559</v>
      </c>
      <c r="AL181" s="8">
        <f t="shared" si="294"/>
        <v>-225818120</v>
      </c>
      <c r="AM181" s="8">
        <f t="shared" si="294"/>
        <v>-2393</v>
      </c>
      <c r="AN181" s="8">
        <f t="shared" si="294"/>
        <v>-604</v>
      </c>
      <c r="AO181" s="8">
        <f t="shared" si="294"/>
        <v>-2031123</v>
      </c>
      <c r="AP181" s="8">
        <f t="shared" ref="AP181:DA181" si="296">SUM(AP179+AP164+AP159+AP152+AP146+AP139)</f>
        <v>0</v>
      </c>
      <c r="AQ181" s="8">
        <f t="shared" si="296"/>
        <v>-117</v>
      </c>
      <c r="AR181" s="8">
        <f t="shared" si="296"/>
        <v>-350</v>
      </c>
      <c r="AS181" s="8">
        <f t="shared" si="296"/>
        <v>-2500</v>
      </c>
      <c r="AT181" s="8">
        <f t="shared" si="296"/>
        <v>-5192</v>
      </c>
      <c r="AU181" s="8">
        <f t="shared" si="296"/>
        <v>0</v>
      </c>
      <c r="AV181" s="8">
        <f t="shared" si="296"/>
        <v>0</v>
      </c>
      <c r="AW181" s="8">
        <f t="shared" si="296"/>
        <v>-482095</v>
      </c>
      <c r="AX181" s="8">
        <f t="shared" si="296"/>
        <v>-15136</v>
      </c>
      <c r="AY181" s="8">
        <f t="shared" si="296"/>
        <v>-391</v>
      </c>
      <c r="AZ181" s="8">
        <f t="shared" si="296"/>
        <v>-7623240</v>
      </c>
      <c r="BA181" s="8">
        <f t="shared" si="296"/>
        <v>-824957</v>
      </c>
      <c r="BB181" s="8">
        <f t="shared" si="296"/>
        <v>0</v>
      </c>
      <c r="BC181" s="8">
        <f t="shared" si="296"/>
        <v>0</v>
      </c>
      <c r="BD181" s="8">
        <f t="shared" si="296"/>
        <v>-519742</v>
      </c>
      <c r="BE181" s="8">
        <f t="shared" si="296"/>
        <v>-400000</v>
      </c>
      <c r="BF181" s="8">
        <f t="shared" si="296"/>
        <v>-400000</v>
      </c>
      <c r="BG181" s="8">
        <f t="shared" si="296"/>
        <v>0</v>
      </c>
      <c r="BH181" s="8">
        <f t="shared" si="296"/>
        <v>0</v>
      </c>
      <c r="BI181" s="8">
        <f t="shared" si="296"/>
        <v>-5438688</v>
      </c>
      <c r="BJ181" s="8">
        <f t="shared" si="296"/>
        <v>0</v>
      </c>
      <c r="BK181" s="8">
        <f t="shared" si="296"/>
        <v>-2182</v>
      </c>
      <c r="BL181" s="8">
        <f t="shared" si="296"/>
        <v>-1335853</v>
      </c>
      <c r="BM181" s="8">
        <f t="shared" si="296"/>
        <v>-658</v>
      </c>
      <c r="BN181" s="8">
        <f t="shared" si="296"/>
        <v>-444</v>
      </c>
      <c r="BO181" s="8">
        <f t="shared" si="296"/>
        <v>-2125</v>
      </c>
      <c r="BP181" s="8">
        <f t="shared" si="296"/>
        <v>0</v>
      </c>
      <c r="BQ181" s="8">
        <f t="shared" si="296"/>
        <v>0</v>
      </c>
      <c r="BR181" s="8">
        <f t="shared" si="296"/>
        <v>-3094</v>
      </c>
      <c r="BS181" s="8">
        <f t="shared" si="296"/>
        <v>0</v>
      </c>
      <c r="BT181" s="8">
        <f t="shared" si="296"/>
        <v>0</v>
      </c>
      <c r="BU181" s="8">
        <f t="shared" si="296"/>
        <v>0</v>
      </c>
      <c r="BV181" s="8">
        <f t="shared" ref="BV181" si="297">SUM(BV179+BV164+BV159+BV152+BV146+BV139)</f>
        <v>0</v>
      </c>
      <c r="BW181" s="8">
        <f t="shared" si="296"/>
        <v>-1932</v>
      </c>
      <c r="BX181" s="8">
        <f t="shared" si="296"/>
        <v>-20005700</v>
      </c>
      <c r="BY181" s="8">
        <f t="shared" si="296"/>
        <v>-15578471</v>
      </c>
      <c r="BZ181" s="8">
        <f t="shared" si="296"/>
        <v>-14351647</v>
      </c>
      <c r="CA181" s="8">
        <f t="shared" si="296"/>
        <v>-9635366</v>
      </c>
      <c r="CB181" s="8">
        <f t="shared" si="296"/>
        <v>-303</v>
      </c>
      <c r="CC181" s="8">
        <f t="shared" si="296"/>
        <v>-283</v>
      </c>
      <c r="CD181" s="8">
        <f t="shared" si="296"/>
        <v>-88848</v>
      </c>
      <c r="CE181" s="8">
        <f t="shared" si="296"/>
        <v>-34452</v>
      </c>
      <c r="CF181" s="8">
        <f t="shared" si="296"/>
        <v>-6030313</v>
      </c>
      <c r="CG181" s="8">
        <f t="shared" si="296"/>
        <v>-3929</v>
      </c>
      <c r="CH181" s="8">
        <f t="shared" si="296"/>
        <v>0</v>
      </c>
      <c r="CI181" s="8">
        <f t="shared" si="296"/>
        <v>-3544</v>
      </c>
      <c r="CJ181" s="8">
        <f t="shared" si="296"/>
        <v>0</v>
      </c>
      <c r="CK181" s="8">
        <f t="shared" si="296"/>
        <v>0</v>
      </c>
      <c r="CL181" s="8">
        <f t="shared" si="296"/>
        <v>-550</v>
      </c>
      <c r="CM181" s="8">
        <f t="shared" si="296"/>
        <v>-1349</v>
      </c>
      <c r="CN181" s="8">
        <f t="shared" si="296"/>
        <v>-526</v>
      </c>
      <c r="CO181" s="8">
        <f t="shared" si="296"/>
        <v>-3932</v>
      </c>
      <c r="CP181" s="8">
        <f t="shared" si="296"/>
        <v>-2206</v>
      </c>
      <c r="CQ181" s="8">
        <f t="shared" si="296"/>
        <v>-1007</v>
      </c>
      <c r="CR181" s="8">
        <f t="shared" si="296"/>
        <v>-14000762</v>
      </c>
      <c r="CS181" s="8">
        <f t="shared" si="296"/>
        <v>-938</v>
      </c>
      <c r="CT181" s="8">
        <f t="shared" si="296"/>
        <v>-3905000</v>
      </c>
      <c r="CU181" s="8">
        <f t="shared" si="296"/>
        <v>-237</v>
      </c>
      <c r="CV181" s="8">
        <f t="shared" si="296"/>
        <v>-415</v>
      </c>
      <c r="CW181" s="8">
        <f t="shared" si="296"/>
        <v>-4236</v>
      </c>
      <c r="CX181" s="8">
        <f t="shared" si="296"/>
        <v>-36282697</v>
      </c>
      <c r="CY181" s="8">
        <f t="shared" si="296"/>
        <v>0</v>
      </c>
      <c r="CZ181" s="8">
        <f t="shared" si="296"/>
        <v>-1450</v>
      </c>
      <c r="DA181" s="8">
        <f t="shared" si="296"/>
        <v>-94</v>
      </c>
    </row>
    <row r="182" spans="1:105" ht="15.75" thickTop="1">
      <c r="A182" s="1"/>
      <c r="B182" s="1"/>
      <c r="I182" s="20"/>
      <c r="J182" s="20"/>
      <c r="K182" s="20"/>
      <c r="L182" s="20"/>
      <c r="M182" s="20"/>
      <c r="N182" s="20"/>
      <c r="O182" s="20"/>
      <c r="P182" s="20"/>
    </row>
    <row r="183" spans="1:105" ht="15.75" thickBot="1">
      <c r="A183" s="5">
        <v>2379995</v>
      </c>
      <c r="B183" s="5" t="s">
        <v>153</v>
      </c>
      <c r="C183" s="16">
        <v>-379607269</v>
      </c>
      <c r="D183" s="16">
        <v>-368214871</v>
      </c>
      <c r="E183" s="275">
        <f>SUM(E181)</f>
        <v>-364915920</v>
      </c>
      <c r="F183" s="16">
        <f>SUM(F181)</f>
        <v>3298951</v>
      </c>
      <c r="G183" s="16">
        <f t="shared" ref="G183:H183" si="298">SUM(G181)</f>
        <v>-369966561.75999999</v>
      </c>
      <c r="H183" s="16">
        <f t="shared" si="298"/>
        <v>-384071237.65679991</v>
      </c>
      <c r="I183" s="23">
        <f t="shared" ref="I183:Q183" si="299">SUM(I181)</f>
        <v>-9861</v>
      </c>
      <c r="J183" s="23">
        <f t="shared" si="299"/>
        <v>-309</v>
      </c>
      <c r="K183" s="23">
        <f t="shared" si="299"/>
        <v>-225877072</v>
      </c>
      <c r="L183" s="23">
        <f t="shared" si="299"/>
        <v>-19082170</v>
      </c>
      <c r="M183" s="23">
        <f t="shared" si="299"/>
        <v>-59579437</v>
      </c>
      <c r="N183" s="23">
        <f t="shared" ref="N183" si="300">SUM(N181)</f>
        <v>-6158128</v>
      </c>
      <c r="O183" s="23">
        <f t="shared" si="299"/>
        <v>-14013876</v>
      </c>
      <c r="P183" s="23">
        <f t="shared" si="299"/>
        <v>-40195067</v>
      </c>
      <c r="Q183" s="10">
        <f t="shared" si="299"/>
        <v>-1649</v>
      </c>
      <c r="R183" s="10">
        <f t="shared" ref="R183:S183" si="301">SUM(R181)</f>
        <v>-3581</v>
      </c>
      <c r="S183" s="10">
        <f t="shared" si="301"/>
        <v>0</v>
      </c>
      <c r="T183" s="10">
        <f t="shared" ref="T183:AB183" si="302">SUM(T181)</f>
        <v>0</v>
      </c>
      <c r="U183" s="10">
        <f t="shared" si="302"/>
        <v>0</v>
      </c>
      <c r="V183" s="10">
        <f t="shared" si="302"/>
        <v>0</v>
      </c>
      <c r="W183" s="10">
        <f t="shared" si="302"/>
        <v>0</v>
      </c>
      <c r="X183" s="10">
        <f t="shared" si="302"/>
        <v>0</v>
      </c>
      <c r="Y183" s="10">
        <f t="shared" si="302"/>
        <v>0</v>
      </c>
      <c r="Z183" s="10">
        <f t="shared" si="302"/>
        <v>0</v>
      </c>
      <c r="AA183" s="10">
        <f t="shared" si="302"/>
        <v>0</v>
      </c>
      <c r="AB183" s="10">
        <f t="shared" si="302"/>
        <v>0</v>
      </c>
      <c r="AC183" s="10">
        <f t="shared" ref="AC183:AO183" si="303">SUM(AC181)</f>
        <v>-4631</v>
      </c>
      <c r="AD183" s="10">
        <f t="shared" si="303"/>
        <v>0</v>
      </c>
      <c r="AE183" s="10">
        <f t="shared" si="303"/>
        <v>-309</v>
      </c>
      <c r="AF183" s="10">
        <f t="shared" si="303"/>
        <v>0</v>
      </c>
      <c r="AG183" s="10">
        <f t="shared" si="303"/>
        <v>0</v>
      </c>
      <c r="AH183" s="10">
        <f t="shared" si="303"/>
        <v>0</v>
      </c>
      <c r="AI183" s="10">
        <f t="shared" si="303"/>
        <v>0</v>
      </c>
      <c r="AJ183" s="10">
        <f t="shared" si="303"/>
        <v>0</v>
      </c>
      <c r="AK183" s="10">
        <f t="shared" ref="AK183" si="304">SUM(AK181)</f>
        <v>-56559</v>
      </c>
      <c r="AL183" s="10">
        <f t="shared" si="303"/>
        <v>-225818120</v>
      </c>
      <c r="AM183" s="10">
        <f t="shared" si="303"/>
        <v>-2393</v>
      </c>
      <c r="AN183" s="10">
        <f t="shared" si="303"/>
        <v>-604</v>
      </c>
      <c r="AO183" s="10">
        <f t="shared" si="303"/>
        <v>-2031123</v>
      </c>
      <c r="AP183" s="10">
        <f t="shared" ref="AP183:DA183" si="305">SUM(AP181)</f>
        <v>0</v>
      </c>
      <c r="AQ183" s="10">
        <f t="shared" si="305"/>
        <v>-117</v>
      </c>
      <c r="AR183" s="10">
        <f t="shared" si="305"/>
        <v>-350</v>
      </c>
      <c r="AS183" s="10">
        <f t="shared" si="305"/>
        <v>-2500</v>
      </c>
      <c r="AT183" s="10">
        <f t="shared" si="305"/>
        <v>-5192</v>
      </c>
      <c r="AU183" s="10">
        <f t="shared" si="305"/>
        <v>0</v>
      </c>
      <c r="AV183" s="10">
        <f t="shared" si="305"/>
        <v>0</v>
      </c>
      <c r="AW183" s="10">
        <f t="shared" si="305"/>
        <v>-482095</v>
      </c>
      <c r="AX183" s="10">
        <f t="shared" si="305"/>
        <v>-15136</v>
      </c>
      <c r="AY183" s="10">
        <f t="shared" si="305"/>
        <v>-391</v>
      </c>
      <c r="AZ183" s="10">
        <f t="shared" si="305"/>
        <v>-7623240</v>
      </c>
      <c r="BA183" s="10">
        <f t="shared" si="305"/>
        <v>-824957</v>
      </c>
      <c r="BB183" s="10">
        <f t="shared" si="305"/>
        <v>0</v>
      </c>
      <c r="BC183" s="10">
        <f t="shared" si="305"/>
        <v>0</v>
      </c>
      <c r="BD183" s="10">
        <f t="shared" si="305"/>
        <v>-519742</v>
      </c>
      <c r="BE183" s="10">
        <f t="shared" si="305"/>
        <v>-400000</v>
      </c>
      <c r="BF183" s="10">
        <f t="shared" si="305"/>
        <v>-400000</v>
      </c>
      <c r="BG183" s="10">
        <f t="shared" si="305"/>
        <v>0</v>
      </c>
      <c r="BH183" s="10">
        <f t="shared" si="305"/>
        <v>0</v>
      </c>
      <c r="BI183" s="10">
        <f t="shared" si="305"/>
        <v>-5438688</v>
      </c>
      <c r="BJ183" s="10">
        <f t="shared" si="305"/>
        <v>0</v>
      </c>
      <c r="BK183" s="10">
        <f t="shared" si="305"/>
        <v>-2182</v>
      </c>
      <c r="BL183" s="10">
        <f t="shared" si="305"/>
        <v>-1335853</v>
      </c>
      <c r="BM183" s="10">
        <f t="shared" si="305"/>
        <v>-658</v>
      </c>
      <c r="BN183" s="10">
        <f t="shared" si="305"/>
        <v>-444</v>
      </c>
      <c r="BO183" s="10">
        <f t="shared" si="305"/>
        <v>-2125</v>
      </c>
      <c r="BP183" s="10">
        <f t="shared" si="305"/>
        <v>0</v>
      </c>
      <c r="BQ183" s="10">
        <f t="shared" si="305"/>
        <v>0</v>
      </c>
      <c r="BR183" s="10">
        <f t="shared" si="305"/>
        <v>-3094</v>
      </c>
      <c r="BS183" s="10">
        <f t="shared" si="305"/>
        <v>0</v>
      </c>
      <c r="BT183" s="10">
        <f t="shared" si="305"/>
        <v>0</v>
      </c>
      <c r="BU183" s="10">
        <f t="shared" si="305"/>
        <v>0</v>
      </c>
      <c r="BV183" s="10">
        <f t="shared" ref="BV183" si="306">SUM(BV181)</f>
        <v>0</v>
      </c>
      <c r="BW183" s="10">
        <f t="shared" si="305"/>
        <v>-1932</v>
      </c>
      <c r="BX183" s="10">
        <f t="shared" si="305"/>
        <v>-20005700</v>
      </c>
      <c r="BY183" s="10">
        <f t="shared" si="305"/>
        <v>-15578471</v>
      </c>
      <c r="BZ183" s="10">
        <f t="shared" si="305"/>
        <v>-14351647</v>
      </c>
      <c r="CA183" s="10">
        <f t="shared" si="305"/>
        <v>-9635366</v>
      </c>
      <c r="CB183" s="10">
        <f t="shared" si="305"/>
        <v>-303</v>
      </c>
      <c r="CC183" s="10">
        <f t="shared" si="305"/>
        <v>-283</v>
      </c>
      <c r="CD183" s="10">
        <f t="shared" si="305"/>
        <v>-88848</v>
      </c>
      <c r="CE183" s="10">
        <f t="shared" si="305"/>
        <v>-34452</v>
      </c>
      <c r="CF183" s="10">
        <f t="shared" si="305"/>
        <v>-6030313</v>
      </c>
      <c r="CG183" s="10">
        <f t="shared" si="305"/>
        <v>-3929</v>
      </c>
      <c r="CH183" s="10">
        <f t="shared" si="305"/>
        <v>0</v>
      </c>
      <c r="CI183" s="10">
        <f t="shared" si="305"/>
        <v>-3544</v>
      </c>
      <c r="CJ183" s="10">
        <f t="shared" si="305"/>
        <v>0</v>
      </c>
      <c r="CK183" s="10">
        <f t="shared" si="305"/>
        <v>0</v>
      </c>
      <c r="CL183" s="10">
        <f t="shared" si="305"/>
        <v>-550</v>
      </c>
      <c r="CM183" s="10">
        <f t="shared" si="305"/>
        <v>-1349</v>
      </c>
      <c r="CN183" s="10">
        <f t="shared" si="305"/>
        <v>-526</v>
      </c>
      <c r="CO183" s="10">
        <f t="shared" si="305"/>
        <v>-3932</v>
      </c>
      <c r="CP183" s="10">
        <f t="shared" si="305"/>
        <v>-2206</v>
      </c>
      <c r="CQ183" s="10">
        <f t="shared" si="305"/>
        <v>-1007</v>
      </c>
      <c r="CR183" s="10">
        <f t="shared" si="305"/>
        <v>-14000762</v>
      </c>
      <c r="CS183" s="10">
        <f t="shared" si="305"/>
        <v>-938</v>
      </c>
      <c r="CT183" s="10">
        <f t="shared" si="305"/>
        <v>-3905000</v>
      </c>
      <c r="CU183" s="10">
        <f t="shared" si="305"/>
        <v>-237</v>
      </c>
      <c r="CV183" s="10">
        <f t="shared" si="305"/>
        <v>-415</v>
      </c>
      <c r="CW183" s="10">
        <f t="shared" si="305"/>
        <v>-4236</v>
      </c>
      <c r="CX183" s="10">
        <f t="shared" si="305"/>
        <v>-36282697</v>
      </c>
      <c r="CY183" s="10">
        <f t="shared" si="305"/>
        <v>0</v>
      </c>
      <c r="CZ183" s="10">
        <f t="shared" si="305"/>
        <v>-1450</v>
      </c>
      <c r="DA183" s="10">
        <f t="shared" si="305"/>
        <v>-94</v>
      </c>
    </row>
    <row r="184" spans="1:105">
      <c r="A184" s="1"/>
      <c r="B184" s="1"/>
      <c r="I184" s="20"/>
      <c r="J184" s="20"/>
      <c r="K184" s="20"/>
      <c r="L184" s="20"/>
      <c r="M184" s="20"/>
      <c r="N184" s="20"/>
      <c r="O184" s="20"/>
      <c r="P184" s="20"/>
    </row>
    <row r="185" spans="1:105" ht="15.75" thickBot="1">
      <c r="A185" s="5">
        <v>2459998</v>
      </c>
      <c r="B185" s="5" t="s">
        <v>154</v>
      </c>
      <c r="C185" s="16">
        <v>-379607269</v>
      </c>
      <c r="D185" s="16">
        <v>-368214871</v>
      </c>
      <c r="E185" s="275">
        <f>SUM(E183)</f>
        <v>-364915920</v>
      </c>
      <c r="F185" s="16">
        <f>SUM(F183)</f>
        <v>3298951</v>
      </c>
      <c r="G185" s="16">
        <f t="shared" ref="G185:H185" si="307">SUM(G183)</f>
        <v>-369966561.75999999</v>
      </c>
      <c r="H185" s="16">
        <f t="shared" si="307"/>
        <v>-384071237.65679991</v>
      </c>
      <c r="I185" s="23">
        <f t="shared" ref="I185:Q185" si="308">SUM(I183)</f>
        <v>-9861</v>
      </c>
      <c r="J185" s="23">
        <f t="shared" si="308"/>
        <v>-309</v>
      </c>
      <c r="K185" s="23">
        <f t="shared" si="308"/>
        <v>-225877072</v>
      </c>
      <c r="L185" s="23">
        <f t="shared" si="308"/>
        <v>-19082170</v>
      </c>
      <c r="M185" s="23">
        <f t="shared" si="308"/>
        <v>-59579437</v>
      </c>
      <c r="N185" s="23">
        <f t="shared" ref="N185" si="309">SUM(N183)</f>
        <v>-6158128</v>
      </c>
      <c r="O185" s="23">
        <f t="shared" si="308"/>
        <v>-14013876</v>
      </c>
      <c r="P185" s="23">
        <f t="shared" si="308"/>
        <v>-40195067</v>
      </c>
      <c r="Q185" s="10">
        <f t="shared" si="308"/>
        <v>-1649</v>
      </c>
      <c r="R185" s="10">
        <f t="shared" ref="R185:S185" si="310">SUM(R183)</f>
        <v>-3581</v>
      </c>
      <c r="S185" s="10">
        <f t="shared" si="310"/>
        <v>0</v>
      </c>
      <c r="T185" s="10">
        <f t="shared" ref="T185:AB185" si="311">SUM(T183)</f>
        <v>0</v>
      </c>
      <c r="U185" s="10">
        <f t="shared" si="311"/>
        <v>0</v>
      </c>
      <c r="V185" s="10">
        <f t="shared" si="311"/>
        <v>0</v>
      </c>
      <c r="W185" s="10">
        <f t="shared" si="311"/>
        <v>0</v>
      </c>
      <c r="X185" s="10">
        <f t="shared" si="311"/>
        <v>0</v>
      </c>
      <c r="Y185" s="10">
        <f t="shared" si="311"/>
        <v>0</v>
      </c>
      <c r="Z185" s="10">
        <f t="shared" si="311"/>
        <v>0</v>
      </c>
      <c r="AA185" s="10">
        <f t="shared" si="311"/>
        <v>0</v>
      </c>
      <c r="AB185" s="10">
        <f t="shared" si="311"/>
        <v>0</v>
      </c>
      <c r="AC185" s="10">
        <f t="shared" ref="AC185:AO185" si="312">SUM(AC183)</f>
        <v>-4631</v>
      </c>
      <c r="AD185" s="10">
        <f t="shared" si="312"/>
        <v>0</v>
      </c>
      <c r="AE185" s="10">
        <f t="shared" si="312"/>
        <v>-309</v>
      </c>
      <c r="AF185" s="10">
        <f t="shared" si="312"/>
        <v>0</v>
      </c>
      <c r="AG185" s="10">
        <f t="shared" si="312"/>
        <v>0</v>
      </c>
      <c r="AH185" s="10">
        <f t="shared" si="312"/>
        <v>0</v>
      </c>
      <c r="AI185" s="10">
        <f t="shared" si="312"/>
        <v>0</v>
      </c>
      <c r="AJ185" s="10">
        <f t="shared" si="312"/>
        <v>0</v>
      </c>
      <c r="AK185" s="10">
        <f t="shared" ref="AK185" si="313">SUM(AK183)</f>
        <v>-56559</v>
      </c>
      <c r="AL185" s="10">
        <f t="shared" si="312"/>
        <v>-225818120</v>
      </c>
      <c r="AM185" s="10">
        <f t="shared" si="312"/>
        <v>-2393</v>
      </c>
      <c r="AN185" s="10">
        <f t="shared" si="312"/>
        <v>-604</v>
      </c>
      <c r="AO185" s="10">
        <f t="shared" si="312"/>
        <v>-2031123</v>
      </c>
      <c r="AP185" s="10">
        <f t="shared" ref="AP185:DA185" si="314">SUM(AP183)</f>
        <v>0</v>
      </c>
      <c r="AQ185" s="10">
        <f t="shared" si="314"/>
        <v>-117</v>
      </c>
      <c r="AR185" s="10">
        <f t="shared" si="314"/>
        <v>-350</v>
      </c>
      <c r="AS185" s="10">
        <f t="shared" si="314"/>
        <v>-2500</v>
      </c>
      <c r="AT185" s="10">
        <f t="shared" si="314"/>
        <v>-5192</v>
      </c>
      <c r="AU185" s="10">
        <f t="shared" si="314"/>
        <v>0</v>
      </c>
      <c r="AV185" s="10">
        <f t="shared" si="314"/>
        <v>0</v>
      </c>
      <c r="AW185" s="10">
        <f t="shared" si="314"/>
        <v>-482095</v>
      </c>
      <c r="AX185" s="10">
        <f t="shared" si="314"/>
        <v>-15136</v>
      </c>
      <c r="AY185" s="10">
        <f t="shared" si="314"/>
        <v>-391</v>
      </c>
      <c r="AZ185" s="10">
        <f t="shared" si="314"/>
        <v>-7623240</v>
      </c>
      <c r="BA185" s="10">
        <f t="shared" si="314"/>
        <v>-824957</v>
      </c>
      <c r="BB185" s="10">
        <f t="shared" si="314"/>
        <v>0</v>
      </c>
      <c r="BC185" s="10">
        <f t="shared" si="314"/>
        <v>0</v>
      </c>
      <c r="BD185" s="10">
        <f t="shared" si="314"/>
        <v>-519742</v>
      </c>
      <c r="BE185" s="10">
        <f t="shared" si="314"/>
        <v>-400000</v>
      </c>
      <c r="BF185" s="10">
        <f t="shared" si="314"/>
        <v>-400000</v>
      </c>
      <c r="BG185" s="10">
        <f t="shared" si="314"/>
        <v>0</v>
      </c>
      <c r="BH185" s="10">
        <f t="shared" si="314"/>
        <v>0</v>
      </c>
      <c r="BI185" s="10">
        <f t="shared" si="314"/>
        <v>-5438688</v>
      </c>
      <c r="BJ185" s="10">
        <f t="shared" si="314"/>
        <v>0</v>
      </c>
      <c r="BK185" s="10">
        <f t="shared" si="314"/>
        <v>-2182</v>
      </c>
      <c r="BL185" s="10">
        <f t="shared" si="314"/>
        <v>-1335853</v>
      </c>
      <c r="BM185" s="10">
        <f t="shared" si="314"/>
        <v>-658</v>
      </c>
      <c r="BN185" s="10">
        <f t="shared" si="314"/>
        <v>-444</v>
      </c>
      <c r="BO185" s="10">
        <f t="shared" si="314"/>
        <v>-2125</v>
      </c>
      <c r="BP185" s="10">
        <f t="shared" si="314"/>
        <v>0</v>
      </c>
      <c r="BQ185" s="10">
        <f t="shared" si="314"/>
        <v>0</v>
      </c>
      <c r="BR185" s="10">
        <f t="shared" si="314"/>
        <v>-3094</v>
      </c>
      <c r="BS185" s="10">
        <f t="shared" si="314"/>
        <v>0</v>
      </c>
      <c r="BT185" s="10">
        <f t="shared" si="314"/>
        <v>0</v>
      </c>
      <c r="BU185" s="10">
        <f t="shared" si="314"/>
        <v>0</v>
      </c>
      <c r="BV185" s="10">
        <f t="shared" ref="BV185" si="315">SUM(BV183)</f>
        <v>0</v>
      </c>
      <c r="BW185" s="10">
        <f t="shared" si="314"/>
        <v>-1932</v>
      </c>
      <c r="BX185" s="10">
        <f t="shared" si="314"/>
        <v>-20005700</v>
      </c>
      <c r="BY185" s="10">
        <f t="shared" si="314"/>
        <v>-15578471</v>
      </c>
      <c r="BZ185" s="10">
        <f t="shared" si="314"/>
        <v>-14351647</v>
      </c>
      <c r="CA185" s="10">
        <f t="shared" si="314"/>
        <v>-9635366</v>
      </c>
      <c r="CB185" s="10">
        <f t="shared" si="314"/>
        <v>-303</v>
      </c>
      <c r="CC185" s="10">
        <f t="shared" si="314"/>
        <v>-283</v>
      </c>
      <c r="CD185" s="10">
        <f t="shared" si="314"/>
        <v>-88848</v>
      </c>
      <c r="CE185" s="10">
        <f t="shared" si="314"/>
        <v>-34452</v>
      </c>
      <c r="CF185" s="10">
        <f t="shared" si="314"/>
        <v>-6030313</v>
      </c>
      <c r="CG185" s="10">
        <f t="shared" si="314"/>
        <v>-3929</v>
      </c>
      <c r="CH185" s="10">
        <f t="shared" si="314"/>
        <v>0</v>
      </c>
      <c r="CI185" s="10">
        <f t="shared" si="314"/>
        <v>-3544</v>
      </c>
      <c r="CJ185" s="10">
        <f t="shared" si="314"/>
        <v>0</v>
      </c>
      <c r="CK185" s="10">
        <f t="shared" si="314"/>
        <v>0</v>
      </c>
      <c r="CL185" s="10">
        <f t="shared" si="314"/>
        <v>-550</v>
      </c>
      <c r="CM185" s="10">
        <f t="shared" si="314"/>
        <v>-1349</v>
      </c>
      <c r="CN185" s="10">
        <f t="shared" si="314"/>
        <v>-526</v>
      </c>
      <c r="CO185" s="10">
        <f t="shared" si="314"/>
        <v>-3932</v>
      </c>
      <c r="CP185" s="10">
        <f t="shared" si="314"/>
        <v>-2206</v>
      </c>
      <c r="CQ185" s="10">
        <f t="shared" si="314"/>
        <v>-1007</v>
      </c>
      <c r="CR185" s="10">
        <f t="shared" si="314"/>
        <v>-14000762</v>
      </c>
      <c r="CS185" s="10">
        <f t="shared" si="314"/>
        <v>-938</v>
      </c>
      <c r="CT185" s="10">
        <f t="shared" si="314"/>
        <v>-3905000</v>
      </c>
      <c r="CU185" s="10">
        <f t="shared" si="314"/>
        <v>-237</v>
      </c>
      <c r="CV185" s="10">
        <f t="shared" si="314"/>
        <v>-415</v>
      </c>
      <c r="CW185" s="10">
        <f t="shared" si="314"/>
        <v>-4236</v>
      </c>
      <c r="CX185" s="10">
        <f t="shared" si="314"/>
        <v>-36282697</v>
      </c>
      <c r="CY185" s="10">
        <f t="shared" si="314"/>
        <v>0</v>
      </c>
      <c r="CZ185" s="10">
        <f t="shared" si="314"/>
        <v>-1450</v>
      </c>
      <c r="DA185" s="10">
        <f t="shared" si="314"/>
        <v>-94</v>
      </c>
    </row>
    <row r="186" spans="1:105">
      <c r="A186" s="1"/>
      <c r="B186" s="1"/>
      <c r="I186" s="20"/>
      <c r="J186" s="20"/>
      <c r="K186" s="20"/>
      <c r="L186" s="20"/>
      <c r="M186" s="20"/>
      <c r="N186" s="20"/>
      <c r="O186" s="20"/>
      <c r="P186" s="20"/>
    </row>
    <row r="187" spans="1:105">
      <c r="A187" s="1">
        <v>3010000</v>
      </c>
      <c r="B187" s="1" t="s">
        <v>155</v>
      </c>
      <c r="I187" s="20"/>
      <c r="J187" s="20"/>
      <c r="K187" s="20"/>
      <c r="L187" s="20"/>
      <c r="M187" s="20"/>
      <c r="N187" s="20"/>
      <c r="O187" s="20"/>
      <c r="P187" s="20"/>
    </row>
    <row r="188" spans="1:105">
      <c r="A188" s="133">
        <v>3010001</v>
      </c>
      <c r="B188" s="134" t="s">
        <v>112</v>
      </c>
      <c r="C188" s="126">
        <v>361266678</v>
      </c>
      <c r="D188" s="126">
        <v>353993235.8125</v>
      </c>
      <c r="E188" s="276">
        <f>SUM(E132)</f>
        <v>370963430</v>
      </c>
      <c r="F188" s="21">
        <f>SUM(E188-D188)</f>
        <v>16970194.1875</v>
      </c>
      <c r="G188" s="126">
        <f t="shared" ref="G188:H188" si="316">SUM(G132)</f>
        <v>390624491.78999996</v>
      </c>
      <c r="H188" s="126">
        <f t="shared" si="316"/>
        <v>412108838.83844995</v>
      </c>
      <c r="I188" s="126">
        <f t="shared" ref="I188:Q188" si="317">SUM(I132)</f>
        <v>28171757</v>
      </c>
      <c r="J188" s="126">
        <f t="shared" si="317"/>
        <v>9514954</v>
      </c>
      <c r="K188" s="126">
        <f t="shared" si="317"/>
        <v>36698499</v>
      </c>
      <c r="L188" s="126">
        <f t="shared" si="317"/>
        <v>107919832</v>
      </c>
      <c r="M188" s="126">
        <f t="shared" si="317"/>
        <v>70573737</v>
      </c>
      <c r="N188" s="126">
        <f t="shared" ref="N188" si="318">SUM(N132)</f>
        <v>21169203</v>
      </c>
      <c r="O188" s="126">
        <f t="shared" si="317"/>
        <v>22149082</v>
      </c>
      <c r="P188" s="126">
        <f t="shared" si="317"/>
        <v>74766366</v>
      </c>
      <c r="Q188" s="135">
        <f t="shared" si="317"/>
        <v>11759775</v>
      </c>
      <c r="R188" s="135">
        <f t="shared" ref="R188:S188" si="319">SUM(R132)</f>
        <v>4579831</v>
      </c>
      <c r="S188" s="135">
        <f t="shared" si="319"/>
        <v>799494</v>
      </c>
      <c r="T188" s="135">
        <f t="shared" ref="T188:AB188" si="320">SUM(T132)</f>
        <v>617351</v>
      </c>
      <c r="U188" s="135">
        <f t="shared" si="320"/>
        <v>616816</v>
      </c>
      <c r="V188" s="135">
        <f t="shared" si="320"/>
        <v>435494</v>
      </c>
      <c r="W188" s="135">
        <f t="shared" si="320"/>
        <v>617894</v>
      </c>
      <c r="X188" s="135">
        <f t="shared" si="320"/>
        <v>620896</v>
      </c>
      <c r="Y188" s="135">
        <f t="shared" si="320"/>
        <v>616485</v>
      </c>
      <c r="Z188" s="135">
        <f t="shared" si="320"/>
        <v>621287</v>
      </c>
      <c r="AA188" s="135">
        <f t="shared" si="320"/>
        <v>451381</v>
      </c>
      <c r="AB188" s="135">
        <f t="shared" si="320"/>
        <v>2923951</v>
      </c>
      <c r="AC188" s="135">
        <f t="shared" ref="AC188:AO188" si="321">SUM(AC132)</f>
        <v>2986580</v>
      </c>
      <c r="AD188" s="135">
        <f t="shared" si="321"/>
        <v>524522</v>
      </c>
      <c r="AE188" s="135">
        <f t="shared" si="321"/>
        <v>2998826</v>
      </c>
      <c r="AF188" s="135">
        <f t="shared" si="321"/>
        <v>1078613</v>
      </c>
      <c r="AG188" s="135">
        <f t="shared" si="321"/>
        <v>834600</v>
      </c>
      <c r="AH188" s="135">
        <f t="shared" si="321"/>
        <v>3112341</v>
      </c>
      <c r="AI188" s="135">
        <f t="shared" si="321"/>
        <v>569166</v>
      </c>
      <c r="AJ188" s="135">
        <f t="shared" si="321"/>
        <v>921408</v>
      </c>
      <c r="AK188" s="135">
        <f t="shared" ref="AK188" si="322">SUM(AK132)</f>
        <v>3370206</v>
      </c>
      <c r="AL188" s="135">
        <f t="shared" si="321"/>
        <v>29823977</v>
      </c>
      <c r="AM188" s="135">
        <f t="shared" si="321"/>
        <v>3504316</v>
      </c>
      <c r="AN188" s="135">
        <f t="shared" si="321"/>
        <v>2895444</v>
      </c>
      <c r="AO188" s="135">
        <f t="shared" si="321"/>
        <v>7896913</v>
      </c>
      <c r="AP188" s="135">
        <f t="shared" ref="AP188:DA188" si="323">SUM(AP132)</f>
        <v>1369490</v>
      </c>
      <c r="AQ188" s="135">
        <f t="shared" si="323"/>
        <v>1063723</v>
      </c>
      <c r="AR188" s="135">
        <f t="shared" si="323"/>
        <v>2381967</v>
      </c>
      <c r="AS188" s="135">
        <f t="shared" si="323"/>
        <v>8654638</v>
      </c>
      <c r="AT188" s="135">
        <f t="shared" si="323"/>
        <v>20607234</v>
      </c>
      <c r="AU188" s="135">
        <f t="shared" si="323"/>
        <v>1075000</v>
      </c>
      <c r="AV188" s="135">
        <f t="shared" si="323"/>
        <v>10635911</v>
      </c>
      <c r="AW188" s="135">
        <f t="shared" si="323"/>
        <v>4120906</v>
      </c>
      <c r="AX188" s="135">
        <f t="shared" si="323"/>
        <v>15294858</v>
      </c>
      <c r="AY188" s="135">
        <f t="shared" si="323"/>
        <v>2120199</v>
      </c>
      <c r="AZ188" s="135">
        <f t="shared" si="323"/>
        <v>4087585</v>
      </c>
      <c r="BA188" s="135">
        <f t="shared" si="323"/>
        <v>732220</v>
      </c>
      <c r="BB188" s="135">
        <f t="shared" si="323"/>
        <v>0</v>
      </c>
      <c r="BC188" s="135">
        <f t="shared" si="323"/>
        <v>150000</v>
      </c>
      <c r="BD188" s="135">
        <f t="shared" si="323"/>
        <v>509601</v>
      </c>
      <c r="BE188" s="135">
        <f t="shared" si="323"/>
        <v>400000</v>
      </c>
      <c r="BF188" s="135">
        <f t="shared" si="323"/>
        <v>400000</v>
      </c>
      <c r="BG188" s="135">
        <f t="shared" si="323"/>
        <v>1481607</v>
      </c>
      <c r="BH188" s="135">
        <f t="shared" si="323"/>
        <v>35124</v>
      </c>
      <c r="BI188" s="135">
        <f t="shared" si="323"/>
        <v>5381659</v>
      </c>
      <c r="BJ188" s="135">
        <f t="shared" si="323"/>
        <v>0</v>
      </c>
      <c r="BK188" s="135">
        <f t="shared" si="323"/>
        <v>15308995</v>
      </c>
      <c r="BL188" s="135">
        <f t="shared" si="323"/>
        <v>1316758</v>
      </c>
      <c r="BM188" s="135">
        <f t="shared" si="323"/>
        <v>651596</v>
      </c>
      <c r="BN188" s="135">
        <f t="shared" si="323"/>
        <v>3325</v>
      </c>
      <c r="BO188" s="135">
        <f t="shared" si="323"/>
        <v>2384532</v>
      </c>
      <c r="BP188" s="135">
        <f t="shared" si="323"/>
        <v>11000</v>
      </c>
      <c r="BQ188" s="135">
        <f t="shared" si="323"/>
        <v>1617908</v>
      </c>
      <c r="BR188" s="135">
        <f t="shared" si="323"/>
        <v>1357607</v>
      </c>
      <c r="BS188" s="135">
        <f t="shared" si="323"/>
        <v>589850</v>
      </c>
      <c r="BT188" s="135">
        <f t="shared" si="323"/>
        <v>1765251</v>
      </c>
      <c r="BU188" s="135">
        <f t="shared" si="323"/>
        <v>15583179</v>
      </c>
      <c r="BV188" s="135">
        <f t="shared" ref="BV188" si="324">SUM(BV132)</f>
        <v>1892648</v>
      </c>
      <c r="BW188" s="135">
        <f t="shared" si="323"/>
        <v>10823253</v>
      </c>
      <c r="BX188" s="135">
        <f t="shared" si="323"/>
        <v>10866812</v>
      </c>
      <c r="BY188" s="135">
        <f t="shared" si="323"/>
        <v>10805267</v>
      </c>
      <c r="BZ188" s="135">
        <f t="shared" si="323"/>
        <v>6747325</v>
      </c>
      <c r="CA188" s="135">
        <f t="shared" si="323"/>
        <v>5474184</v>
      </c>
      <c r="CB188" s="135">
        <f t="shared" si="323"/>
        <v>1821307</v>
      </c>
      <c r="CC188" s="135">
        <f t="shared" si="323"/>
        <v>10180595</v>
      </c>
      <c r="CD188" s="135">
        <f t="shared" si="323"/>
        <v>1106052</v>
      </c>
      <c r="CE188" s="135">
        <f t="shared" si="323"/>
        <v>128718</v>
      </c>
      <c r="CF188" s="135">
        <f t="shared" si="323"/>
        <v>1989192</v>
      </c>
      <c r="CG188" s="135">
        <f t="shared" si="323"/>
        <v>5862499</v>
      </c>
      <c r="CH188" s="135">
        <f t="shared" si="323"/>
        <v>80840</v>
      </c>
      <c r="CI188" s="135">
        <f t="shared" si="323"/>
        <v>1969095</v>
      </c>
      <c r="CJ188" s="135">
        <f t="shared" si="323"/>
        <v>1806797</v>
      </c>
      <c r="CK188" s="135">
        <f t="shared" si="323"/>
        <v>574955</v>
      </c>
      <c r="CL188" s="135">
        <f t="shared" si="323"/>
        <v>2994332</v>
      </c>
      <c r="CM188" s="135">
        <f t="shared" si="323"/>
        <v>3534465</v>
      </c>
      <c r="CN188" s="135">
        <f t="shared" si="323"/>
        <v>974705</v>
      </c>
      <c r="CO188" s="135">
        <f t="shared" si="323"/>
        <v>4645106</v>
      </c>
      <c r="CP188" s="135">
        <f t="shared" si="323"/>
        <v>1875173</v>
      </c>
      <c r="CQ188" s="135">
        <f t="shared" si="323"/>
        <v>2577133</v>
      </c>
      <c r="CR188" s="135">
        <f t="shared" si="323"/>
        <v>1197321</v>
      </c>
      <c r="CS188" s="135">
        <f t="shared" si="323"/>
        <v>127000</v>
      </c>
      <c r="CT188" s="135">
        <f t="shared" si="323"/>
        <v>5674013</v>
      </c>
      <c r="CU188" s="135">
        <f t="shared" si="323"/>
        <v>1350465</v>
      </c>
      <c r="CV188" s="135">
        <f t="shared" si="323"/>
        <v>2553228</v>
      </c>
      <c r="CW188" s="135">
        <f t="shared" si="323"/>
        <v>3499730</v>
      </c>
      <c r="CX188" s="135">
        <f t="shared" si="323"/>
        <v>52566948</v>
      </c>
      <c r="CY188" s="135">
        <f t="shared" si="323"/>
        <v>1091106</v>
      </c>
      <c r="CZ188" s="135">
        <f t="shared" si="323"/>
        <v>1438619</v>
      </c>
      <c r="DA188" s="135">
        <f t="shared" si="323"/>
        <v>6465257</v>
      </c>
    </row>
    <row r="189" spans="1:105">
      <c r="A189" s="136">
        <v>3010002</v>
      </c>
      <c r="B189" s="137" t="s">
        <v>154</v>
      </c>
      <c r="C189" s="138">
        <v>-344335269</v>
      </c>
      <c r="D189" s="139">
        <v>-354214871</v>
      </c>
      <c r="E189" s="277">
        <f>SUM(E185)-E190</f>
        <v>-344885920</v>
      </c>
      <c r="F189" s="21">
        <f>SUM(E189-D189)</f>
        <v>9328951</v>
      </c>
      <c r="G189" s="139">
        <f t="shared" ref="G189:H189" si="325">SUM(G185)-G190</f>
        <v>-349966561.75999999</v>
      </c>
      <c r="H189" s="139">
        <f t="shared" si="325"/>
        <v>-362871237.65679991</v>
      </c>
      <c r="I189" s="139">
        <f t="shared" ref="I189:P189" si="326">SUM(I185)-I190</f>
        <v>-9861</v>
      </c>
      <c r="J189" s="139">
        <f t="shared" si="326"/>
        <v>-309</v>
      </c>
      <c r="K189" s="139">
        <f t="shared" si="326"/>
        <v>-225877072</v>
      </c>
      <c r="L189" s="139">
        <f t="shared" si="326"/>
        <v>-19082170</v>
      </c>
      <c r="M189" s="139">
        <f t="shared" si="326"/>
        <v>-59579437</v>
      </c>
      <c r="N189" s="139">
        <f t="shared" ref="N189" si="327">SUM(N185)-N190</f>
        <v>-6158128</v>
      </c>
      <c r="O189" s="139">
        <f t="shared" si="326"/>
        <v>-14013876</v>
      </c>
      <c r="P189" s="139">
        <f t="shared" si="326"/>
        <v>-40195067</v>
      </c>
      <c r="Q189" s="138">
        <f t="shared" ref="Q189" si="328">SUM(Q185)</f>
        <v>-1649</v>
      </c>
      <c r="R189" s="138">
        <f t="shared" ref="R189:S189" si="329">SUM(R185)</f>
        <v>-3581</v>
      </c>
      <c r="S189" s="138">
        <f t="shared" si="329"/>
        <v>0</v>
      </c>
      <c r="T189" s="138">
        <f t="shared" ref="T189:AB189" si="330">SUM(T185)</f>
        <v>0</v>
      </c>
      <c r="U189" s="138">
        <f t="shared" si="330"/>
        <v>0</v>
      </c>
      <c r="V189" s="138">
        <f t="shared" si="330"/>
        <v>0</v>
      </c>
      <c r="W189" s="138">
        <f t="shared" si="330"/>
        <v>0</v>
      </c>
      <c r="X189" s="138">
        <f t="shared" si="330"/>
        <v>0</v>
      </c>
      <c r="Y189" s="138">
        <f t="shared" si="330"/>
        <v>0</v>
      </c>
      <c r="Z189" s="138">
        <f t="shared" si="330"/>
        <v>0</v>
      </c>
      <c r="AA189" s="138">
        <f t="shared" si="330"/>
        <v>0</v>
      </c>
      <c r="AB189" s="138">
        <f t="shared" si="330"/>
        <v>0</v>
      </c>
      <c r="AC189" s="138">
        <f t="shared" ref="AC189:AO189" si="331">SUM(AC185)</f>
        <v>-4631</v>
      </c>
      <c r="AD189" s="138">
        <f t="shared" si="331"/>
        <v>0</v>
      </c>
      <c r="AE189" s="138">
        <f t="shared" si="331"/>
        <v>-309</v>
      </c>
      <c r="AF189" s="138">
        <f t="shared" si="331"/>
        <v>0</v>
      </c>
      <c r="AG189" s="138">
        <f t="shared" si="331"/>
        <v>0</v>
      </c>
      <c r="AH189" s="138">
        <f t="shared" si="331"/>
        <v>0</v>
      </c>
      <c r="AI189" s="138">
        <f t="shared" si="331"/>
        <v>0</v>
      </c>
      <c r="AJ189" s="138">
        <f t="shared" si="331"/>
        <v>0</v>
      </c>
      <c r="AK189" s="138">
        <f t="shared" ref="AK189" si="332">SUM(AK185)</f>
        <v>-56559</v>
      </c>
      <c r="AL189" s="138">
        <f t="shared" si="331"/>
        <v>-225818120</v>
      </c>
      <c r="AM189" s="138">
        <f t="shared" si="331"/>
        <v>-2393</v>
      </c>
      <c r="AN189" s="138">
        <f t="shared" si="331"/>
        <v>-604</v>
      </c>
      <c r="AO189" s="138">
        <f t="shared" si="331"/>
        <v>-2031123</v>
      </c>
      <c r="AP189" s="138">
        <f t="shared" ref="AP189:DA189" si="333">SUM(AP185)</f>
        <v>0</v>
      </c>
      <c r="AQ189" s="138">
        <f t="shared" si="333"/>
        <v>-117</v>
      </c>
      <c r="AR189" s="138">
        <f t="shared" si="333"/>
        <v>-350</v>
      </c>
      <c r="AS189" s="138">
        <f t="shared" si="333"/>
        <v>-2500</v>
      </c>
      <c r="AT189" s="138">
        <f t="shared" si="333"/>
        <v>-5192</v>
      </c>
      <c r="AU189" s="138">
        <f t="shared" si="333"/>
        <v>0</v>
      </c>
      <c r="AV189" s="138">
        <f t="shared" si="333"/>
        <v>0</v>
      </c>
      <c r="AW189" s="138">
        <f t="shared" si="333"/>
        <v>-482095</v>
      </c>
      <c r="AX189" s="138">
        <f t="shared" si="333"/>
        <v>-15136</v>
      </c>
      <c r="AY189" s="138">
        <f t="shared" si="333"/>
        <v>-391</v>
      </c>
      <c r="AZ189" s="138">
        <f t="shared" si="333"/>
        <v>-7623240</v>
      </c>
      <c r="BA189" s="138">
        <f t="shared" si="333"/>
        <v>-824957</v>
      </c>
      <c r="BB189" s="138">
        <f t="shared" si="333"/>
        <v>0</v>
      </c>
      <c r="BC189" s="138">
        <f t="shared" si="333"/>
        <v>0</v>
      </c>
      <c r="BD189" s="138">
        <f t="shared" si="333"/>
        <v>-519742</v>
      </c>
      <c r="BE189" s="138">
        <f t="shared" si="333"/>
        <v>-400000</v>
      </c>
      <c r="BF189" s="138">
        <f t="shared" si="333"/>
        <v>-400000</v>
      </c>
      <c r="BG189" s="138">
        <f t="shared" si="333"/>
        <v>0</v>
      </c>
      <c r="BH189" s="138">
        <f t="shared" si="333"/>
        <v>0</v>
      </c>
      <c r="BI189" s="138">
        <f t="shared" si="333"/>
        <v>-5438688</v>
      </c>
      <c r="BJ189" s="138">
        <f t="shared" si="333"/>
        <v>0</v>
      </c>
      <c r="BK189" s="138">
        <f t="shared" si="333"/>
        <v>-2182</v>
      </c>
      <c r="BL189" s="138">
        <f t="shared" si="333"/>
        <v>-1335853</v>
      </c>
      <c r="BM189" s="138">
        <f t="shared" si="333"/>
        <v>-658</v>
      </c>
      <c r="BN189" s="138">
        <f t="shared" si="333"/>
        <v>-444</v>
      </c>
      <c r="BO189" s="138">
        <f t="shared" si="333"/>
        <v>-2125</v>
      </c>
      <c r="BP189" s="138">
        <f t="shared" si="333"/>
        <v>0</v>
      </c>
      <c r="BQ189" s="138">
        <f t="shared" si="333"/>
        <v>0</v>
      </c>
      <c r="BR189" s="138">
        <f t="shared" si="333"/>
        <v>-3094</v>
      </c>
      <c r="BS189" s="138">
        <f t="shared" si="333"/>
        <v>0</v>
      </c>
      <c r="BT189" s="138">
        <f t="shared" si="333"/>
        <v>0</v>
      </c>
      <c r="BU189" s="138">
        <f t="shared" si="333"/>
        <v>0</v>
      </c>
      <c r="BV189" s="138">
        <f t="shared" ref="BV189" si="334">SUM(BV185)</f>
        <v>0</v>
      </c>
      <c r="BW189" s="138">
        <f t="shared" si="333"/>
        <v>-1932</v>
      </c>
      <c r="BX189" s="138">
        <f t="shared" si="333"/>
        <v>-20005700</v>
      </c>
      <c r="BY189" s="138">
        <f t="shared" si="333"/>
        <v>-15578471</v>
      </c>
      <c r="BZ189" s="138">
        <f t="shared" si="333"/>
        <v>-14351647</v>
      </c>
      <c r="CA189" s="138">
        <f t="shared" si="333"/>
        <v>-9635366</v>
      </c>
      <c r="CB189" s="138">
        <f t="shared" si="333"/>
        <v>-303</v>
      </c>
      <c r="CC189" s="138">
        <f t="shared" si="333"/>
        <v>-283</v>
      </c>
      <c r="CD189" s="138">
        <f t="shared" si="333"/>
        <v>-88848</v>
      </c>
      <c r="CE189" s="138">
        <f t="shared" si="333"/>
        <v>-34452</v>
      </c>
      <c r="CF189" s="138">
        <f t="shared" si="333"/>
        <v>-6030313</v>
      </c>
      <c r="CG189" s="138">
        <f t="shared" si="333"/>
        <v>-3929</v>
      </c>
      <c r="CH189" s="138">
        <f t="shared" si="333"/>
        <v>0</v>
      </c>
      <c r="CI189" s="138">
        <f t="shared" si="333"/>
        <v>-3544</v>
      </c>
      <c r="CJ189" s="138">
        <f t="shared" si="333"/>
        <v>0</v>
      </c>
      <c r="CK189" s="138">
        <f t="shared" si="333"/>
        <v>0</v>
      </c>
      <c r="CL189" s="138">
        <f t="shared" si="333"/>
        <v>-550</v>
      </c>
      <c r="CM189" s="138">
        <f t="shared" si="333"/>
        <v>-1349</v>
      </c>
      <c r="CN189" s="138">
        <f t="shared" si="333"/>
        <v>-526</v>
      </c>
      <c r="CO189" s="138">
        <f t="shared" si="333"/>
        <v>-3932</v>
      </c>
      <c r="CP189" s="138">
        <f t="shared" si="333"/>
        <v>-2206</v>
      </c>
      <c r="CQ189" s="138">
        <f t="shared" si="333"/>
        <v>-1007</v>
      </c>
      <c r="CR189" s="138">
        <f t="shared" si="333"/>
        <v>-14000762</v>
      </c>
      <c r="CS189" s="138">
        <f t="shared" si="333"/>
        <v>-938</v>
      </c>
      <c r="CT189" s="138">
        <f t="shared" si="333"/>
        <v>-3905000</v>
      </c>
      <c r="CU189" s="138">
        <f t="shared" si="333"/>
        <v>-237</v>
      </c>
      <c r="CV189" s="138">
        <f t="shared" si="333"/>
        <v>-415</v>
      </c>
      <c r="CW189" s="138">
        <f t="shared" si="333"/>
        <v>-4236</v>
      </c>
      <c r="CX189" s="138">
        <f t="shared" si="333"/>
        <v>-36282697</v>
      </c>
      <c r="CY189" s="138">
        <f t="shared" si="333"/>
        <v>0</v>
      </c>
      <c r="CZ189" s="138">
        <f t="shared" si="333"/>
        <v>-1450</v>
      </c>
      <c r="DA189" s="138">
        <f t="shared" si="333"/>
        <v>-94</v>
      </c>
    </row>
    <row r="190" spans="1:105">
      <c r="A190" s="2"/>
      <c r="B190" s="1" t="s">
        <v>327</v>
      </c>
      <c r="C190" s="11">
        <v>-35272000</v>
      </c>
      <c r="D190" s="11">
        <v>-14000000</v>
      </c>
      <c r="E190" s="11">
        <f>-14000000-6030000</f>
        <v>-20030000</v>
      </c>
      <c r="F190" s="21">
        <f>SUM(E190-D190)</f>
        <v>-6030000</v>
      </c>
      <c r="G190" s="11">
        <v>-20000000</v>
      </c>
      <c r="H190" s="11">
        <v>-21200000</v>
      </c>
      <c r="I190" s="20">
        <f t="shared" ref="I190" si="335">SUM(Q190:AD190)</f>
        <v>0</v>
      </c>
      <c r="J190" s="20">
        <f t="shared" ref="J190" si="336">SUM(AE190:AJ190)</f>
        <v>0</v>
      </c>
      <c r="K190" s="20">
        <f t="shared" ref="K190" si="337">SUM(AK190:AM190)</f>
        <v>0</v>
      </c>
      <c r="L190" s="20">
        <f t="shared" ref="L190" si="338">SUM(AN190:BL190)</f>
        <v>0</v>
      </c>
      <c r="M190" s="20">
        <f t="shared" ref="M190" si="339">SUM(BM190:CA190)</f>
        <v>0</v>
      </c>
      <c r="N190" s="20">
        <f>SUM(CB190:CH190)</f>
        <v>0</v>
      </c>
      <c r="O190" s="20">
        <f t="shared" ref="O190" si="340">SUM(CI190:CR190)</f>
        <v>0</v>
      </c>
      <c r="P190" s="20">
        <f>SUM(CS190:DA190)</f>
        <v>0</v>
      </c>
    </row>
    <row r="191" spans="1:105" ht="15.75" thickBot="1">
      <c r="A191" s="5">
        <v>3019995</v>
      </c>
      <c r="B191" s="5" t="s">
        <v>328</v>
      </c>
      <c r="C191" s="16">
        <v>16931409</v>
      </c>
      <c r="D191" s="16">
        <v>-221635.1875</v>
      </c>
      <c r="E191" s="275">
        <f>SUM(E187:E189)</f>
        <v>26077510</v>
      </c>
      <c r="F191" s="16">
        <f>SUM(F187:F189)</f>
        <v>26299145.1875</v>
      </c>
      <c r="G191" s="16">
        <f t="shared" ref="G191:H191" si="341">SUM(G187:G189)</f>
        <v>40657930.029999971</v>
      </c>
      <c r="H191" s="16">
        <f t="shared" si="341"/>
        <v>49237601.181650043</v>
      </c>
      <c r="I191" s="23">
        <f t="shared" ref="I191:P191" si="342">SUM(I188:I189)</f>
        <v>28161896</v>
      </c>
      <c r="J191" s="23">
        <f t="shared" si="342"/>
        <v>9514645</v>
      </c>
      <c r="K191" s="23">
        <f t="shared" si="342"/>
        <v>-189178573</v>
      </c>
      <c r="L191" s="23">
        <f t="shared" si="342"/>
        <v>88837662</v>
      </c>
      <c r="M191" s="23">
        <f t="shared" si="342"/>
        <v>10994300</v>
      </c>
      <c r="N191" s="23">
        <f t="shared" ref="N191" si="343">SUM(N188:N189)</f>
        <v>15011075</v>
      </c>
      <c r="O191" s="23">
        <f t="shared" si="342"/>
        <v>8135206</v>
      </c>
      <c r="P191" s="23">
        <f t="shared" si="342"/>
        <v>34571299</v>
      </c>
      <c r="Q191" s="23">
        <f t="shared" ref="Q191" si="344">SUM(Q188:Q189)</f>
        <v>11758126</v>
      </c>
      <c r="R191" s="23">
        <f t="shared" ref="R191:S191" si="345">SUM(R188:R189)</f>
        <v>4576250</v>
      </c>
      <c r="S191" s="23">
        <f t="shared" si="345"/>
        <v>799494</v>
      </c>
      <c r="T191" s="23">
        <f t="shared" ref="T191:AB191" si="346">SUM(T188:T189)</f>
        <v>617351</v>
      </c>
      <c r="U191" s="23">
        <f t="shared" si="346"/>
        <v>616816</v>
      </c>
      <c r="V191" s="23">
        <f t="shared" si="346"/>
        <v>435494</v>
      </c>
      <c r="W191" s="23">
        <f t="shared" si="346"/>
        <v>617894</v>
      </c>
      <c r="X191" s="23">
        <f t="shared" si="346"/>
        <v>620896</v>
      </c>
      <c r="Y191" s="23">
        <f t="shared" si="346"/>
        <v>616485</v>
      </c>
      <c r="Z191" s="23">
        <f t="shared" si="346"/>
        <v>621287</v>
      </c>
      <c r="AA191" s="23">
        <f t="shared" si="346"/>
        <v>451381</v>
      </c>
      <c r="AB191" s="23">
        <f t="shared" si="346"/>
        <v>2923951</v>
      </c>
      <c r="AC191" s="23">
        <f t="shared" ref="AC191:AO191" si="347">SUM(AC188:AC189)</f>
        <v>2981949</v>
      </c>
      <c r="AD191" s="23">
        <f t="shared" si="347"/>
        <v>524522</v>
      </c>
      <c r="AE191" s="23">
        <f t="shared" si="347"/>
        <v>2998517</v>
      </c>
      <c r="AF191" s="23">
        <f t="shared" si="347"/>
        <v>1078613</v>
      </c>
      <c r="AG191" s="23">
        <f t="shared" si="347"/>
        <v>834600</v>
      </c>
      <c r="AH191" s="23">
        <f t="shared" si="347"/>
        <v>3112341</v>
      </c>
      <c r="AI191" s="23">
        <f t="shared" si="347"/>
        <v>569166</v>
      </c>
      <c r="AJ191" s="23">
        <f t="shared" si="347"/>
        <v>921408</v>
      </c>
      <c r="AK191" s="23">
        <f t="shared" ref="AK191" si="348">SUM(AK188:AK189)</f>
        <v>3313647</v>
      </c>
      <c r="AL191" s="23">
        <f t="shared" si="347"/>
        <v>-195994143</v>
      </c>
      <c r="AM191" s="23">
        <f t="shared" si="347"/>
        <v>3501923</v>
      </c>
      <c r="AN191" s="23">
        <f t="shared" si="347"/>
        <v>2894840</v>
      </c>
      <c r="AO191" s="23">
        <f t="shared" si="347"/>
        <v>5865790</v>
      </c>
      <c r="AP191" s="23">
        <f t="shared" ref="AP191:DA191" si="349">SUM(AP188:AP189)</f>
        <v>1369490</v>
      </c>
      <c r="AQ191" s="23">
        <f t="shared" si="349"/>
        <v>1063606</v>
      </c>
      <c r="AR191" s="23">
        <f t="shared" si="349"/>
        <v>2381617</v>
      </c>
      <c r="AS191" s="23">
        <f t="shared" si="349"/>
        <v>8652138</v>
      </c>
      <c r="AT191" s="23">
        <f t="shared" si="349"/>
        <v>20602042</v>
      </c>
      <c r="AU191" s="23">
        <f t="shared" si="349"/>
        <v>1075000</v>
      </c>
      <c r="AV191" s="23">
        <f t="shared" si="349"/>
        <v>10635911</v>
      </c>
      <c r="AW191" s="23">
        <f t="shared" si="349"/>
        <v>3638811</v>
      </c>
      <c r="AX191" s="23">
        <f t="shared" si="349"/>
        <v>15279722</v>
      </c>
      <c r="AY191" s="23">
        <f t="shared" si="349"/>
        <v>2119808</v>
      </c>
      <c r="AZ191" s="23">
        <f t="shared" si="349"/>
        <v>-3535655</v>
      </c>
      <c r="BA191" s="23">
        <f t="shared" si="349"/>
        <v>-92737</v>
      </c>
      <c r="BB191" s="23">
        <f t="shared" si="349"/>
        <v>0</v>
      </c>
      <c r="BC191" s="23">
        <f t="shared" si="349"/>
        <v>150000</v>
      </c>
      <c r="BD191" s="23">
        <f t="shared" si="349"/>
        <v>-10141</v>
      </c>
      <c r="BE191" s="23">
        <f t="shared" si="349"/>
        <v>0</v>
      </c>
      <c r="BF191" s="23">
        <f t="shared" si="349"/>
        <v>0</v>
      </c>
      <c r="BG191" s="23">
        <f t="shared" si="349"/>
        <v>1481607</v>
      </c>
      <c r="BH191" s="23">
        <f t="shared" si="349"/>
        <v>35124</v>
      </c>
      <c r="BI191" s="23">
        <f t="shared" si="349"/>
        <v>-57029</v>
      </c>
      <c r="BJ191" s="23">
        <f t="shared" si="349"/>
        <v>0</v>
      </c>
      <c r="BK191" s="23">
        <f t="shared" si="349"/>
        <v>15306813</v>
      </c>
      <c r="BL191" s="23">
        <f t="shared" si="349"/>
        <v>-19095</v>
      </c>
      <c r="BM191" s="23">
        <f t="shared" si="349"/>
        <v>650938</v>
      </c>
      <c r="BN191" s="23">
        <f t="shared" si="349"/>
        <v>2881</v>
      </c>
      <c r="BO191" s="23">
        <f t="shared" si="349"/>
        <v>2382407</v>
      </c>
      <c r="BP191" s="23">
        <f t="shared" si="349"/>
        <v>11000</v>
      </c>
      <c r="BQ191" s="23">
        <f t="shared" si="349"/>
        <v>1617908</v>
      </c>
      <c r="BR191" s="23">
        <f t="shared" si="349"/>
        <v>1354513</v>
      </c>
      <c r="BS191" s="23">
        <f t="shared" si="349"/>
        <v>589850</v>
      </c>
      <c r="BT191" s="23">
        <f t="shared" si="349"/>
        <v>1765251</v>
      </c>
      <c r="BU191" s="23">
        <f t="shared" si="349"/>
        <v>15583179</v>
      </c>
      <c r="BV191" s="23">
        <f t="shared" ref="BV191" si="350">SUM(BV188:BV189)</f>
        <v>1892648</v>
      </c>
      <c r="BW191" s="23">
        <f t="shared" si="349"/>
        <v>10821321</v>
      </c>
      <c r="BX191" s="23">
        <f t="shared" si="349"/>
        <v>-9138888</v>
      </c>
      <c r="BY191" s="23">
        <f t="shared" si="349"/>
        <v>-4773204</v>
      </c>
      <c r="BZ191" s="23">
        <f t="shared" si="349"/>
        <v>-7604322</v>
      </c>
      <c r="CA191" s="23">
        <f t="shared" si="349"/>
        <v>-4161182</v>
      </c>
      <c r="CB191" s="23">
        <f t="shared" si="349"/>
        <v>1821004</v>
      </c>
      <c r="CC191" s="23">
        <f t="shared" si="349"/>
        <v>10180312</v>
      </c>
      <c r="CD191" s="23">
        <f t="shared" si="349"/>
        <v>1017204</v>
      </c>
      <c r="CE191" s="23">
        <f t="shared" si="349"/>
        <v>94266</v>
      </c>
      <c r="CF191" s="23">
        <f t="shared" si="349"/>
        <v>-4041121</v>
      </c>
      <c r="CG191" s="23">
        <f t="shared" si="349"/>
        <v>5858570</v>
      </c>
      <c r="CH191" s="23">
        <f t="shared" si="349"/>
        <v>80840</v>
      </c>
      <c r="CI191" s="23">
        <f t="shared" si="349"/>
        <v>1965551</v>
      </c>
      <c r="CJ191" s="23">
        <f t="shared" si="349"/>
        <v>1806797</v>
      </c>
      <c r="CK191" s="23">
        <f t="shared" si="349"/>
        <v>574955</v>
      </c>
      <c r="CL191" s="23">
        <f t="shared" si="349"/>
        <v>2993782</v>
      </c>
      <c r="CM191" s="23">
        <f t="shared" si="349"/>
        <v>3533116</v>
      </c>
      <c r="CN191" s="23">
        <f t="shared" si="349"/>
        <v>974179</v>
      </c>
      <c r="CO191" s="23">
        <f t="shared" si="349"/>
        <v>4641174</v>
      </c>
      <c r="CP191" s="23">
        <f t="shared" si="349"/>
        <v>1872967</v>
      </c>
      <c r="CQ191" s="23">
        <f t="shared" si="349"/>
        <v>2576126</v>
      </c>
      <c r="CR191" s="23">
        <f t="shared" si="349"/>
        <v>-12803441</v>
      </c>
      <c r="CS191" s="23">
        <f t="shared" si="349"/>
        <v>126062</v>
      </c>
      <c r="CT191" s="23">
        <f t="shared" si="349"/>
        <v>1769013</v>
      </c>
      <c r="CU191" s="23">
        <f t="shared" si="349"/>
        <v>1350228</v>
      </c>
      <c r="CV191" s="23">
        <f t="shared" si="349"/>
        <v>2552813</v>
      </c>
      <c r="CW191" s="23">
        <f t="shared" si="349"/>
        <v>3495494</v>
      </c>
      <c r="CX191" s="23">
        <f t="shared" si="349"/>
        <v>16284251</v>
      </c>
      <c r="CY191" s="23">
        <f t="shared" si="349"/>
        <v>1091106</v>
      </c>
      <c r="CZ191" s="23">
        <f t="shared" si="349"/>
        <v>1437169</v>
      </c>
      <c r="DA191" s="23">
        <f t="shared" si="349"/>
        <v>6465163</v>
      </c>
    </row>
    <row r="192" spans="1:105">
      <c r="A192" s="1"/>
      <c r="B192" s="1"/>
      <c r="C192" s="12"/>
      <c r="D192" s="12"/>
      <c r="I192" s="20"/>
      <c r="J192" s="20"/>
      <c r="K192" s="20"/>
      <c r="L192" s="20"/>
      <c r="M192" s="20"/>
      <c r="N192" s="20"/>
      <c r="O192" s="20"/>
      <c r="P192" s="20"/>
    </row>
    <row r="193" spans="1:105">
      <c r="A193" s="1">
        <v>4030000</v>
      </c>
      <c r="B193" s="1" t="s">
        <v>156</v>
      </c>
      <c r="C193" s="12"/>
      <c r="D193" s="12"/>
      <c r="I193" s="20"/>
      <c r="J193" s="20"/>
      <c r="K193" s="20"/>
      <c r="L193" s="20"/>
      <c r="M193" s="20"/>
      <c r="N193" s="20"/>
      <c r="O193" s="20"/>
      <c r="P193" s="20"/>
    </row>
    <row r="194" spans="1:105">
      <c r="A194" s="131">
        <v>4030001</v>
      </c>
      <c r="B194" s="131" t="s">
        <v>157</v>
      </c>
      <c r="C194" s="132">
        <v>2719215</v>
      </c>
      <c r="D194" s="132">
        <v>105000</v>
      </c>
      <c r="E194" s="132">
        <f t="shared" ref="E194:E198" si="351">SUM(Q194:DA194)</f>
        <v>105000</v>
      </c>
      <c r="F194" s="21">
        <f>SUM(E194-D194)</f>
        <v>0</v>
      </c>
      <c r="G194" s="21">
        <f t="shared" ref="G194" si="352">SUM(E194*5.3%)+E194</f>
        <v>110565</v>
      </c>
      <c r="H194" s="21">
        <f t="shared" ref="H194:H198" si="353">SUM(G194*5.5%)+G194</f>
        <v>116646.075</v>
      </c>
      <c r="I194" s="21">
        <f t="shared" ref="I194:I198" si="354">SUM(Q194:AD194)</f>
        <v>0</v>
      </c>
      <c r="J194" s="21">
        <f t="shared" ref="J194:J198" si="355">SUM(AE194:AJ194)</f>
        <v>0</v>
      </c>
      <c r="K194" s="21">
        <f t="shared" ref="K194:K198" si="356">SUM(AK194:AM194)</f>
        <v>0</v>
      </c>
      <c r="L194" s="21">
        <f t="shared" ref="L194:L198" si="357">SUM(AN194:BL194)</f>
        <v>105000</v>
      </c>
      <c r="M194" s="21">
        <f t="shared" ref="M194:M198" si="358">SUM(BM194:CA194)</f>
        <v>0</v>
      </c>
      <c r="N194" s="21">
        <f>SUM(CB194:CH194)</f>
        <v>0</v>
      </c>
      <c r="O194" s="21">
        <f t="shared" ref="O194:O198" si="359">SUM(CI194:CR194)</f>
        <v>0</v>
      </c>
      <c r="P194" s="21">
        <f>SUM(CS194:DA194)</f>
        <v>0</v>
      </c>
      <c r="Q194" s="17">
        <f>([4]SUMMARY!$G198)</f>
        <v>0</v>
      </c>
      <c r="R194" s="17">
        <f>([5]SUMMARY!$G198)</f>
        <v>0</v>
      </c>
      <c r="S194" s="17">
        <f>([6]SUMMARY!$G198)</f>
        <v>0</v>
      </c>
      <c r="T194" s="17">
        <f>([7]SUMMARY!$G198)</f>
        <v>0</v>
      </c>
      <c r="U194" s="17">
        <f>([8]SUMMARY!$G198)</f>
        <v>0</v>
      </c>
      <c r="V194" s="17">
        <f>([9]SUMMARY!$G198)</f>
        <v>0</v>
      </c>
      <c r="W194" s="17">
        <f>([10]SUMMARY!$G198)</f>
        <v>0</v>
      </c>
      <c r="X194" s="17">
        <f>([11]SUMMARY!$G198)</f>
        <v>0</v>
      </c>
      <c r="Y194" s="17">
        <f>([12]SUMMARY!$G198)</f>
        <v>0</v>
      </c>
      <c r="Z194" s="17">
        <f>([13]SUMMARY!$G198)</f>
        <v>0</v>
      </c>
      <c r="AA194" s="17">
        <f>([14]SUMMARY!$G198)</f>
        <v>0</v>
      </c>
      <c r="AB194" s="17">
        <f>([15]SUMMARY!$G198)</f>
        <v>0</v>
      </c>
      <c r="AC194" s="17">
        <f>([16]SUMMARY!$G198)</f>
        <v>0</v>
      </c>
      <c r="AD194" s="17">
        <f>([17]SUMMARY!$G198)</f>
        <v>0</v>
      </c>
      <c r="AE194" s="17">
        <f>([18]SUMMARY!$G198)</f>
        <v>0</v>
      </c>
      <c r="AF194" s="17">
        <f>([19]SUMMARY!$G198)</f>
        <v>0</v>
      </c>
      <c r="AG194" s="17">
        <f>([20]SUMMARY!$G198)</f>
        <v>0</v>
      </c>
      <c r="AH194" s="17">
        <f>([21]SUMMARY!$G198)</f>
        <v>0</v>
      </c>
      <c r="AI194" s="17">
        <f>([22]SUMMARY!$G198)</f>
        <v>0</v>
      </c>
      <c r="AJ194" s="17">
        <f>([23]SUMMARY!$G198)</f>
        <v>0</v>
      </c>
      <c r="AK194" s="17">
        <f>([24]SUMMARY!$G198)</f>
        <v>0</v>
      </c>
      <c r="AL194" s="17">
        <f>([25]SUMMARY!$G198)</f>
        <v>0</v>
      </c>
      <c r="AM194" s="17">
        <f>([26]SUMMARY!$G198)</f>
        <v>0</v>
      </c>
      <c r="AN194" s="17">
        <f>([27]SUMMARY!$G198)</f>
        <v>76103</v>
      </c>
      <c r="AO194" s="17">
        <f>([28]SUMMARY!$G198)</f>
        <v>0</v>
      </c>
      <c r="AP194" s="17">
        <f>([29]SUMMARY!$F163)</f>
        <v>0</v>
      </c>
      <c r="AQ194" s="17">
        <f>([30]SUMMARY!$G198)</f>
        <v>0</v>
      </c>
      <c r="AR194" s="17">
        <f>([31]SUMMARY!$G198)</f>
        <v>0</v>
      </c>
      <c r="AS194" s="17">
        <f>([32]SUMMARY!$G198)</f>
        <v>0</v>
      </c>
      <c r="AT194" s="17">
        <f>([33]SUMMARY!$G198)</f>
        <v>0</v>
      </c>
      <c r="AU194" s="17">
        <f>([34]SUMMARY!$G198)</f>
        <v>0</v>
      </c>
      <c r="AV194" s="17">
        <f>([35]SUMMARY!$G198)</f>
        <v>0</v>
      </c>
      <c r="AW194" s="17">
        <f>([36]SUMMARY!$G198)</f>
        <v>0</v>
      </c>
      <c r="AX194" s="17">
        <f>([37]SUMMARY!$G198)</f>
        <v>0</v>
      </c>
      <c r="AY194" s="17">
        <f>([38]SUMMARY!$G198)</f>
        <v>0</v>
      </c>
      <c r="AZ194" s="17">
        <f>([39]SUMMARY!$G198)</f>
        <v>0</v>
      </c>
      <c r="BA194" s="17">
        <f>([40]SUMMARY!$G198)</f>
        <v>0</v>
      </c>
      <c r="BB194" s="17">
        <f>([41]SUMMARY!$F163)</f>
        <v>0</v>
      </c>
      <c r="BC194" s="17">
        <f>([42]SUMMARY!$G198)</f>
        <v>0</v>
      </c>
      <c r="BD194" s="17">
        <f>([43]SUMMARY!$G198)</f>
        <v>0</v>
      </c>
      <c r="BE194" s="17">
        <f>([44]SUMMARY!$G198)</f>
        <v>0</v>
      </c>
      <c r="BF194" s="17">
        <f>([45]SUMMARY!$G198)</f>
        <v>0</v>
      </c>
      <c r="BG194" s="17">
        <f>([46]SUMMARY!$G198)</f>
        <v>0</v>
      </c>
      <c r="BH194" s="17">
        <f>([47]SUMMARY!$F163)</f>
        <v>0</v>
      </c>
      <c r="BI194" s="17">
        <f>([48]SUMMARY!$F163)</f>
        <v>0</v>
      </c>
      <c r="BJ194" s="17">
        <f>([49]SUMMARY!$F163)</f>
        <v>0</v>
      </c>
      <c r="BK194" s="17">
        <f>([50]SUMMARY!$G198)</f>
        <v>28897</v>
      </c>
      <c r="BL194" s="17">
        <f>([51]SUMMARY!$F163)</f>
        <v>0</v>
      </c>
      <c r="BM194" s="17">
        <f>([52]SUMMARY!$G198)</f>
        <v>0</v>
      </c>
      <c r="BN194" s="17">
        <f>([53]SUMMARY!$G198)</f>
        <v>0</v>
      </c>
      <c r="BO194" s="17">
        <f>([54]SUMMARY!$G198)</f>
        <v>0</v>
      </c>
      <c r="BP194" s="17">
        <f>([55]SUMMARY!$G198)</f>
        <v>0</v>
      </c>
      <c r="BQ194" s="17">
        <f>([56]SUMMARY!$G198)</f>
        <v>0</v>
      </c>
      <c r="BR194" s="17">
        <f>([57]SUMMARY!$G198)</f>
        <v>0</v>
      </c>
      <c r="BS194" s="17">
        <f>([58]SUMMARY!$F163)</f>
        <v>0</v>
      </c>
      <c r="BT194" s="17">
        <f>([59]SUMMARY!$F163)</f>
        <v>0</v>
      </c>
      <c r="BU194" s="17">
        <f>([60]SUMMARY!$G198)</f>
        <v>0</v>
      </c>
      <c r="BV194" s="17">
        <f>([61]SUMMARY!$F163)</f>
        <v>0</v>
      </c>
      <c r="BW194" s="17">
        <f>([62]SUMMARY!$G198)</f>
        <v>0</v>
      </c>
      <c r="BX194" s="17">
        <f>([63]SUMMARY!$G198)</f>
        <v>0</v>
      </c>
      <c r="BY194" s="17">
        <f>([64]SUMMARY!$G198)</f>
        <v>0</v>
      </c>
      <c r="BZ194" s="17">
        <f>([65]SUMMARY!$G198)</f>
        <v>0</v>
      </c>
      <c r="CA194" s="17">
        <f>([66]SUMMARY!$G198)</f>
        <v>0</v>
      </c>
      <c r="CB194" s="17">
        <f>([67]SUMMARY!$G198)</f>
        <v>0</v>
      </c>
      <c r="CC194" s="17">
        <f>([68]SUMMARY!$G198)</f>
        <v>0</v>
      </c>
      <c r="CD194" s="17">
        <f>([69]SUMMARY!$G198)</f>
        <v>0</v>
      </c>
      <c r="CE194" s="17">
        <f>([70]SUMMARY!$G198)</f>
        <v>0</v>
      </c>
      <c r="CF194" s="17">
        <f>([71]SUMMARY!$G198)</f>
        <v>0</v>
      </c>
      <c r="CG194" s="17">
        <f>([72]SUMMARY!$G198)</f>
        <v>0</v>
      </c>
      <c r="CH194" s="17">
        <f>([73]SUMMARY!$G198)</f>
        <v>0</v>
      </c>
      <c r="CI194" s="17">
        <f>([74]SUMMARY!$G198)</f>
        <v>0</v>
      </c>
      <c r="CJ194" s="17">
        <f>([75]SUMMARY!$G198)</f>
        <v>0</v>
      </c>
      <c r="CK194" s="17">
        <f>([76]SUMMARY!$G198)</f>
        <v>0</v>
      </c>
      <c r="CL194" s="17">
        <f>([77]SUMMARY!$G198)</f>
        <v>0</v>
      </c>
      <c r="CM194" s="17">
        <f>([78]SUMMARY!$G198)</f>
        <v>0</v>
      </c>
      <c r="CN194" s="17">
        <f>([79]SUMMARY!$G198)</f>
        <v>0</v>
      </c>
      <c r="CO194" s="17">
        <f>([80]SUMMARY!$G198)</f>
        <v>0</v>
      </c>
      <c r="CP194" s="17">
        <f>([81]SUMMARY!$G198)</f>
        <v>0</v>
      </c>
      <c r="CQ194" s="17">
        <f>([82]SUMMARY!$G198)</f>
        <v>0</v>
      </c>
      <c r="CR194" s="17">
        <f>([83]SUMMARY!$G198)</f>
        <v>0</v>
      </c>
      <c r="CS194" s="17">
        <f>([84]SUMMARY!$G198)</f>
        <v>0</v>
      </c>
      <c r="CT194" s="17">
        <f>([85]SUMMARY!$F163)</f>
        <v>0</v>
      </c>
      <c r="CU194" s="17">
        <f>([86]SUMMARY!$G198)</f>
        <v>0</v>
      </c>
      <c r="CV194" s="17">
        <f>([87]SUMMARY!$G198)</f>
        <v>0</v>
      </c>
      <c r="CW194" s="17">
        <f>([88]SUMMARY!$G198)</f>
        <v>0</v>
      </c>
      <c r="CX194" s="17">
        <f>([89]SUMMARY!$G198)</f>
        <v>0</v>
      </c>
      <c r="CY194" s="17">
        <f>([90]SUMMARY!$G198)</f>
        <v>0</v>
      </c>
      <c r="CZ194" s="17">
        <f>([91]SUMMARY!$G198)</f>
        <v>0</v>
      </c>
      <c r="DA194" s="17">
        <f>([92]SUMMARY!$G198)</f>
        <v>0</v>
      </c>
    </row>
    <row r="195" spans="1:105">
      <c r="A195" s="131">
        <v>4030002</v>
      </c>
      <c r="B195" s="131" t="s">
        <v>158</v>
      </c>
      <c r="C195" s="132">
        <v>3752197</v>
      </c>
      <c r="D195" s="132">
        <f>4104200+611250</f>
        <v>4715450</v>
      </c>
      <c r="E195" s="132">
        <f t="shared" si="351"/>
        <v>3793872</v>
      </c>
      <c r="F195" s="21">
        <f>SUM(E195-D195)</f>
        <v>-921578</v>
      </c>
      <c r="G195" s="21">
        <v>2500000</v>
      </c>
      <c r="H195" s="21">
        <f t="shared" si="353"/>
        <v>2637500</v>
      </c>
      <c r="I195" s="21">
        <f t="shared" si="354"/>
        <v>0</v>
      </c>
      <c r="J195" s="21">
        <f t="shared" si="355"/>
        <v>0</v>
      </c>
      <c r="K195" s="21">
        <f t="shared" si="356"/>
        <v>0</v>
      </c>
      <c r="L195" s="21">
        <f t="shared" si="357"/>
        <v>3793872</v>
      </c>
      <c r="M195" s="21">
        <f t="shared" si="358"/>
        <v>0</v>
      </c>
      <c r="N195" s="21">
        <f>SUM(CB195:CH195)</f>
        <v>0</v>
      </c>
      <c r="O195" s="21">
        <f t="shared" si="359"/>
        <v>0</v>
      </c>
      <c r="P195" s="21">
        <f>SUM(CS195:DA195)</f>
        <v>0</v>
      </c>
      <c r="Q195" s="17">
        <f>([4]SUMMARY!$G199)</f>
        <v>0</v>
      </c>
      <c r="R195" s="17">
        <f>([5]SUMMARY!$G199)</f>
        <v>0</v>
      </c>
      <c r="S195" s="17">
        <f>([6]SUMMARY!$G199)</f>
        <v>0</v>
      </c>
      <c r="T195" s="17">
        <f>([7]SUMMARY!$G199)</f>
        <v>0</v>
      </c>
      <c r="U195" s="17">
        <f>([8]SUMMARY!$G199)</f>
        <v>0</v>
      </c>
      <c r="V195" s="17">
        <f>([9]SUMMARY!$G199)</f>
        <v>0</v>
      </c>
      <c r="W195" s="17">
        <f>([10]SUMMARY!$G199)</f>
        <v>0</v>
      </c>
      <c r="X195" s="17">
        <f>([11]SUMMARY!$G199)</f>
        <v>0</v>
      </c>
      <c r="Y195" s="17">
        <f>([12]SUMMARY!$G199)</f>
        <v>0</v>
      </c>
      <c r="Z195" s="17">
        <f>([13]SUMMARY!$G199)</f>
        <v>0</v>
      </c>
      <c r="AA195" s="17">
        <f>([14]SUMMARY!$G199)</f>
        <v>0</v>
      </c>
      <c r="AB195" s="17">
        <f>([15]SUMMARY!$G199)</f>
        <v>0</v>
      </c>
      <c r="AC195" s="17">
        <f>([16]SUMMARY!$G199)</f>
        <v>0</v>
      </c>
      <c r="AD195" s="17">
        <f>([17]SUMMARY!$G199)</f>
        <v>0</v>
      </c>
      <c r="AE195" s="17">
        <f>([18]SUMMARY!$G199)</f>
        <v>0</v>
      </c>
      <c r="AF195" s="17">
        <f>([19]SUMMARY!$G199)</f>
        <v>0</v>
      </c>
      <c r="AG195" s="17">
        <f>([20]SUMMARY!$G199)</f>
        <v>0</v>
      </c>
      <c r="AH195" s="17">
        <f>([21]SUMMARY!$G199)</f>
        <v>0</v>
      </c>
      <c r="AI195" s="17">
        <f>([22]SUMMARY!$G199)</f>
        <v>0</v>
      </c>
      <c r="AJ195" s="17">
        <f>([23]SUMMARY!$G199)</f>
        <v>0</v>
      </c>
      <c r="AK195" s="17">
        <f>([24]SUMMARY!$G199)</f>
        <v>0</v>
      </c>
      <c r="AL195" s="17">
        <f>([25]SUMMARY!$G199)</f>
        <v>0</v>
      </c>
      <c r="AM195" s="17">
        <f>([26]SUMMARY!$G199)</f>
        <v>0</v>
      </c>
      <c r="AN195" s="17">
        <f>([27]SUMMARY!$G199)</f>
        <v>0</v>
      </c>
      <c r="AO195" s="17">
        <f>([28]SUMMARY!$G199)</f>
        <v>0</v>
      </c>
      <c r="AP195" s="17">
        <f>([29]SUMMARY!$F164)</f>
        <v>0</v>
      </c>
      <c r="AQ195" s="17">
        <f>([30]SUMMARY!$G199)</f>
        <v>0</v>
      </c>
      <c r="AR195" s="17">
        <f>([31]SUMMARY!$G199)</f>
        <v>0</v>
      </c>
      <c r="AS195" s="17">
        <f>([32]SUMMARY!$G199)</f>
        <v>0</v>
      </c>
      <c r="AT195" s="17">
        <f>([33]SUMMARY!$G199)</f>
        <v>0</v>
      </c>
      <c r="AU195" s="17">
        <f>([34]SUMMARY!$G199)</f>
        <v>0</v>
      </c>
      <c r="AV195" s="17">
        <f>([35]SUMMARY!$G199)</f>
        <v>0</v>
      </c>
      <c r="AW195" s="17">
        <f>([36]SUMMARY!$G199)</f>
        <v>0</v>
      </c>
      <c r="AX195" s="17">
        <f>([37]SUMMARY!$G199)</f>
        <v>0</v>
      </c>
      <c r="AY195" s="17">
        <f>([38]SUMMARY!$G199)</f>
        <v>0</v>
      </c>
      <c r="AZ195" s="17">
        <f>([39]SUMMARY!$G199)</f>
        <v>0</v>
      </c>
      <c r="BA195" s="17">
        <f>([40]SUMMARY!$G199)</f>
        <v>0</v>
      </c>
      <c r="BB195" s="17">
        <f>([41]SUMMARY!$F164)</f>
        <v>0</v>
      </c>
      <c r="BC195" s="17">
        <f>([42]SUMMARY!$G199)</f>
        <v>0</v>
      </c>
      <c r="BD195" s="17">
        <f>([43]SUMMARY!$G199)</f>
        <v>0</v>
      </c>
      <c r="BE195" s="17">
        <f>([44]SUMMARY!$G199)</f>
        <v>0</v>
      </c>
      <c r="BF195" s="17">
        <f>([45]SUMMARY!$G199)</f>
        <v>0</v>
      </c>
      <c r="BG195" s="17">
        <f>([46]SUMMARY!$G199)</f>
        <v>0</v>
      </c>
      <c r="BH195" s="17">
        <f>([47]SUMMARY!$F164)</f>
        <v>0</v>
      </c>
      <c r="BI195" s="17">
        <f>([48]SUMMARY!$F164)</f>
        <v>0</v>
      </c>
      <c r="BJ195" s="17">
        <f>([49]SUMMARY!$F164)</f>
        <v>0</v>
      </c>
      <c r="BK195" s="17">
        <f>([50]SUMMARY!$G199)</f>
        <v>3793872</v>
      </c>
      <c r="BL195" s="17">
        <f>([51]SUMMARY!$F164)</f>
        <v>0</v>
      </c>
      <c r="BM195" s="17">
        <f>([52]SUMMARY!$G199)</f>
        <v>0</v>
      </c>
      <c r="BN195" s="17">
        <f>([53]SUMMARY!$G199)</f>
        <v>0</v>
      </c>
      <c r="BO195" s="17">
        <f>([54]SUMMARY!$G199)</f>
        <v>0</v>
      </c>
      <c r="BP195" s="17">
        <f>([55]SUMMARY!$G199)</f>
        <v>0</v>
      </c>
      <c r="BQ195" s="17">
        <f>([56]SUMMARY!$G199)</f>
        <v>0</v>
      </c>
      <c r="BR195" s="17">
        <f>([57]SUMMARY!$G199)</f>
        <v>0</v>
      </c>
      <c r="BS195" s="17">
        <f>([58]SUMMARY!$F164)</f>
        <v>0</v>
      </c>
      <c r="BT195" s="17">
        <f>([59]SUMMARY!$F164)</f>
        <v>0</v>
      </c>
      <c r="BU195" s="17">
        <f>([60]SUMMARY!$G199)</f>
        <v>0</v>
      </c>
      <c r="BV195" s="17">
        <f>([61]SUMMARY!$F164)</f>
        <v>0</v>
      </c>
      <c r="BW195" s="17">
        <f>([62]SUMMARY!$G199)</f>
        <v>0</v>
      </c>
      <c r="BX195" s="17">
        <f>([63]SUMMARY!$G199)</f>
        <v>0</v>
      </c>
      <c r="BY195" s="17">
        <f>([64]SUMMARY!$G199)</f>
        <v>0</v>
      </c>
      <c r="BZ195" s="17">
        <f>([65]SUMMARY!$G199)</f>
        <v>0</v>
      </c>
      <c r="CA195" s="17">
        <f>([66]SUMMARY!$G199)</f>
        <v>0</v>
      </c>
      <c r="CB195" s="17">
        <f>([67]SUMMARY!$G199)</f>
        <v>0</v>
      </c>
      <c r="CC195" s="17">
        <f>([68]SUMMARY!$G199)</f>
        <v>0</v>
      </c>
      <c r="CD195" s="17">
        <f>([69]SUMMARY!$G199)</f>
        <v>0</v>
      </c>
      <c r="CE195" s="17">
        <f>([70]SUMMARY!$G199)</f>
        <v>0</v>
      </c>
      <c r="CF195" s="17">
        <f>([71]SUMMARY!$G199)</f>
        <v>0</v>
      </c>
      <c r="CG195" s="17">
        <f>([72]SUMMARY!$G199)</f>
        <v>0</v>
      </c>
      <c r="CH195" s="17">
        <f>([73]SUMMARY!$G199)</f>
        <v>0</v>
      </c>
      <c r="CI195" s="17">
        <f>([74]SUMMARY!$G199)</f>
        <v>0</v>
      </c>
      <c r="CJ195" s="17">
        <f>([75]SUMMARY!$G199)</f>
        <v>0</v>
      </c>
      <c r="CK195" s="17">
        <f>([76]SUMMARY!$G199)</f>
        <v>0</v>
      </c>
      <c r="CL195" s="17">
        <f>([77]SUMMARY!$G199)</f>
        <v>0</v>
      </c>
      <c r="CM195" s="17">
        <f>([78]SUMMARY!$G199)</f>
        <v>0</v>
      </c>
      <c r="CN195" s="17">
        <f>([79]SUMMARY!$G199)</f>
        <v>0</v>
      </c>
      <c r="CO195" s="17">
        <f>([80]SUMMARY!$G199)</f>
        <v>0</v>
      </c>
      <c r="CP195" s="17">
        <f>([81]SUMMARY!$G199)</f>
        <v>0</v>
      </c>
      <c r="CQ195" s="17">
        <f>([82]SUMMARY!$G199)</f>
        <v>0</v>
      </c>
      <c r="CR195" s="17">
        <f>([83]SUMMARY!$G199)</f>
        <v>0</v>
      </c>
      <c r="CS195" s="17">
        <f>([84]SUMMARY!$G199)</f>
        <v>0</v>
      </c>
      <c r="CT195" s="17">
        <f>([85]SUMMARY!$F164)</f>
        <v>0</v>
      </c>
      <c r="CU195" s="17">
        <f>([86]SUMMARY!$G199)</f>
        <v>0</v>
      </c>
      <c r="CV195" s="17">
        <f>([87]SUMMARY!$G199)</f>
        <v>0</v>
      </c>
      <c r="CW195" s="17">
        <f>([88]SUMMARY!$G199)</f>
        <v>0</v>
      </c>
      <c r="CX195" s="17">
        <f>([89]SUMMARY!$G199)</f>
        <v>0</v>
      </c>
      <c r="CY195" s="17">
        <f>([90]SUMMARY!$G199)</f>
        <v>0</v>
      </c>
      <c r="CZ195" s="17">
        <f>([91]SUMMARY!$G199)</f>
        <v>0</v>
      </c>
      <c r="DA195" s="17">
        <f>([92]SUMMARY!$G199)</f>
        <v>0</v>
      </c>
    </row>
    <row r="196" spans="1:105">
      <c r="A196" s="131">
        <v>4030003</v>
      </c>
      <c r="B196" s="131" t="s">
        <v>159</v>
      </c>
      <c r="C196" s="132">
        <v>4700000</v>
      </c>
      <c r="D196" s="132">
        <v>2000000</v>
      </c>
      <c r="E196" s="132">
        <f t="shared" si="351"/>
        <v>2000000</v>
      </c>
      <c r="F196" s="21">
        <f>SUM(E196-D196)</f>
        <v>0</v>
      </c>
      <c r="G196" s="21">
        <v>1500000</v>
      </c>
      <c r="H196" s="21">
        <f t="shared" si="353"/>
        <v>1582500</v>
      </c>
      <c r="I196" s="21">
        <f t="shared" si="354"/>
        <v>0</v>
      </c>
      <c r="J196" s="21">
        <f t="shared" si="355"/>
        <v>0</v>
      </c>
      <c r="K196" s="21">
        <f t="shared" si="356"/>
        <v>0</v>
      </c>
      <c r="L196" s="21">
        <f t="shared" si="357"/>
        <v>2000000</v>
      </c>
      <c r="M196" s="21">
        <f t="shared" si="358"/>
        <v>0</v>
      </c>
      <c r="N196" s="21">
        <f>SUM(CB196:CH196)</f>
        <v>0</v>
      </c>
      <c r="O196" s="21">
        <f t="shared" si="359"/>
        <v>0</v>
      </c>
      <c r="P196" s="21">
        <f>SUM(CS196:DA196)</f>
        <v>0</v>
      </c>
      <c r="Q196" s="17">
        <f>([4]SUMMARY!$G200)</f>
        <v>0</v>
      </c>
      <c r="R196" s="17">
        <f>([5]SUMMARY!$G200)</f>
        <v>0</v>
      </c>
      <c r="S196" s="17">
        <f>([6]SUMMARY!$G200)</f>
        <v>0</v>
      </c>
      <c r="T196" s="17">
        <f>([7]SUMMARY!$G200)</f>
        <v>0</v>
      </c>
      <c r="U196" s="17">
        <f>([8]SUMMARY!$G200)</f>
        <v>0</v>
      </c>
      <c r="V196" s="17">
        <f>([9]SUMMARY!$G200)</f>
        <v>0</v>
      </c>
      <c r="W196" s="17">
        <f>([10]SUMMARY!$G200)</f>
        <v>0</v>
      </c>
      <c r="X196" s="17">
        <f>([11]SUMMARY!$G200)</f>
        <v>0</v>
      </c>
      <c r="Y196" s="17">
        <f>([12]SUMMARY!$G200)</f>
        <v>0</v>
      </c>
      <c r="Z196" s="17">
        <f>([13]SUMMARY!$G200)</f>
        <v>0</v>
      </c>
      <c r="AA196" s="17">
        <f>([14]SUMMARY!$G200)</f>
        <v>0</v>
      </c>
      <c r="AB196" s="17">
        <f>([15]SUMMARY!$G200)</f>
        <v>0</v>
      </c>
      <c r="AC196" s="17">
        <f>([16]SUMMARY!$G200)</f>
        <v>0</v>
      </c>
      <c r="AD196" s="17">
        <f>([17]SUMMARY!$G200)</f>
        <v>0</v>
      </c>
      <c r="AE196" s="17">
        <f>([18]SUMMARY!$G200)</f>
        <v>0</v>
      </c>
      <c r="AF196" s="17">
        <f>([19]SUMMARY!$G200)</f>
        <v>0</v>
      </c>
      <c r="AG196" s="17">
        <f>([20]SUMMARY!$G200)</f>
        <v>0</v>
      </c>
      <c r="AH196" s="17">
        <f>([21]SUMMARY!$G200)</f>
        <v>0</v>
      </c>
      <c r="AI196" s="17">
        <f>([22]SUMMARY!$G200)</f>
        <v>0</v>
      </c>
      <c r="AJ196" s="17">
        <f>([23]SUMMARY!$G200)</f>
        <v>0</v>
      </c>
      <c r="AK196" s="17">
        <f>([24]SUMMARY!$G200)</f>
        <v>0</v>
      </c>
      <c r="AL196" s="17">
        <f>([25]SUMMARY!$G200)</f>
        <v>0</v>
      </c>
      <c r="AM196" s="17">
        <f>([26]SUMMARY!$G200)</f>
        <v>0</v>
      </c>
      <c r="AN196" s="17">
        <f>([27]SUMMARY!$G200)</f>
        <v>0</v>
      </c>
      <c r="AO196" s="17">
        <f>([28]SUMMARY!$G200)</f>
        <v>0</v>
      </c>
      <c r="AP196" s="17">
        <f>([29]SUMMARY!$F165)</f>
        <v>0</v>
      </c>
      <c r="AQ196" s="17">
        <f>([30]SUMMARY!$G200)</f>
        <v>0</v>
      </c>
      <c r="AR196" s="17">
        <f>([31]SUMMARY!$G200)</f>
        <v>0</v>
      </c>
      <c r="AS196" s="17">
        <f>([32]SUMMARY!$G200)</f>
        <v>0</v>
      </c>
      <c r="AT196" s="17">
        <f>([33]SUMMARY!$G200)</f>
        <v>0</v>
      </c>
      <c r="AU196" s="17">
        <f>([34]SUMMARY!$G200)</f>
        <v>2000000</v>
      </c>
      <c r="AV196" s="17">
        <f>([35]SUMMARY!$G200)</f>
        <v>0</v>
      </c>
      <c r="AW196" s="17">
        <f>([36]SUMMARY!$G200)</f>
        <v>0</v>
      </c>
      <c r="AX196" s="17">
        <f>([37]SUMMARY!$G200)</f>
        <v>0</v>
      </c>
      <c r="AY196" s="17">
        <f>([38]SUMMARY!$G200)</f>
        <v>0</v>
      </c>
      <c r="AZ196" s="17">
        <f>([39]SUMMARY!$G200)</f>
        <v>0</v>
      </c>
      <c r="BA196" s="17">
        <f>([40]SUMMARY!$G200)</f>
        <v>0</v>
      </c>
      <c r="BB196" s="17">
        <f>([41]SUMMARY!$F165)</f>
        <v>0</v>
      </c>
      <c r="BC196" s="17">
        <f>([42]SUMMARY!$G200)</f>
        <v>0</v>
      </c>
      <c r="BD196" s="17">
        <f>([43]SUMMARY!$G200)</f>
        <v>0</v>
      </c>
      <c r="BE196" s="17">
        <f>([44]SUMMARY!$G200)</f>
        <v>0</v>
      </c>
      <c r="BF196" s="17">
        <f>([45]SUMMARY!$G200)</f>
        <v>0</v>
      </c>
      <c r="BG196" s="17">
        <f>([46]SUMMARY!$G200)</f>
        <v>0</v>
      </c>
      <c r="BH196" s="17">
        <f>([47]SUMMARY!$F165)</f>
        <v>0</v>
      </c>
      <c r="BI196" s="17">
        <f>([48]SUMMARY!$F165)</f>
        <v>0</v>
      </c>
      <c r="BJ196" s="17">
        <f>([49]SUMMARY!$F165)</f>
        <v>0</v>
      </c>
      <c r="BK196" s="17">
        <f>([50]SUMMARY!$G200)</f>
        <v>0</v>
      </c>
      <c r="BL196" s="17">
        <f>([51]SUMMARY!$F165)</f>
        <v>0</v>
      </c>
      <c r="BM196" s="17">
        <f>([52]SUMMARY!$G200)</f>
        <v>0</v>
      </c>
      <c r="BN196" s="17">
        <f>([53]SUMMARY!$G200)</f>
        <v>0</v>
      </c>
      <c r="BO196" s="17">
        <f>([54]SUMMARY!$G200)</f>
        <v>0</v>
      </c>
      <c r="BP196" s="17">
        <f>([55]SUMMARY!$G200)</f>
        <v>0</v>
      </c>
      <c r="BQ196" s="17">
        <f>([56]SUMMARY!$G200)</f>
        <v>0</v>
      </c>
      <c r="BR196" s="17">
        <f>([57]SUMMARY!$G200)</f>
        <v>0</v>
      </c>
      <c r="BS196" s="17">
        <f>([58]SUMMARY!$F165)</f>
        <v>0</v>
      </c>
      <c r="BT196" s="17">
        <f>([59]SUMMARY!$F165)</f>
        <v>0</v>
      </c>
      <c r="BU196" s="17">
        <f>([60]SUMMARY!$G200)</f>
        <v>0</v>
      </c>
      <c r="BV196" s="17">
        <f>([61]SUMMARY!$F165)</f>
        <v>0</v>
      </c>
      <c r="BW196" s="17">
        <f>([62]SUMMARY!$G200)</f>
        <v>0</v>
      </c>
      <c r="BX196" s="17">
        <f>([63]SUMMARY!$G200)</f>
        <v>0</v>
      </c>
      <c r="BY196" s="17">
        <f>([64]SUMMARY!$G200)</f>
        <v>0</v>
      </c>
      <c r="BZ196" s="17">
        <f>([65]SUMMARY!$G200)</f>
        <v>0</v>
      </c>
      <c r="CA196" s="17">
        <f>([66]SUMMARY!$G200)</f>
        <v>0</v>
      </c>
      <c r="CB196" s="17">
        <f>([67]SUMMARY!$G200)</f>
        <v>0</v>
      </c>
      <c r="CC196" s="17">
        <f>([68]SUMMARY!$G200)</f>
        <v>0</v>
      </c>
      <c r="CD196" s="17">
        <f>([69]SUMMARY!$G200)</f>
        <v>0</v>
      </c>
      <c r="CE196" s="17">
        <f>([70]SUMMARY!$G200)</f>
        <v>0</v>
      </c>
      <c r="CF196" s="17">
        <f>([71]SUMMARY!$G200)</f>
        <v>0</v>
      </c>
      <c r="CG196" s="17">
        <f>([72]SUMMARY!$G200)</f>
        <v>0</v>
      </c>
      <c r="CH196" s="17">
        <f>([73]SUMMARY!$G200)</f>
        <v>0</v>
      </c>
      <c r="CI196" s="17">
        <f>([74]SUMMARY!$G200)</f>
        <v>0</v>
      </c>
      <c r="CJ196" s="17">
        <f>([75]SUMMARY!$G200)</f>
        <v>0</v>
      </c>
      <c r="CK196" s="17">
        <f>([76]SUMMARY!$G200)</f>
        <v>0</v>
      </c>
      <c r="CL196" s="17">
        <f>([77]SUMMARY!$G200)</f>
        <v>0</v>
      </c>
      <c r="CM196" s="17">
        <f>([78]SUMMARY!$G200)</f>
        <v>0</v>
      </c>
      <c r="CN196" s="17">
        <f>([79]SUMMARY!$G200)</f>
        <v>0</v>
      </c>
      <c r="CO196" s="17">
        <f>([80]SUMMARY!$G200)</f>
        <v>0</v>
      </c>
      <c r="CP196" s="17">
        <f>([81]SUMMARY!$G200)</f>
        <v>0</v>
      </c>
      <c r="CQ196" s="17">
        <f>([82]SUMMARY!$G200)</f>
        <v>0</v>
      </c>
      <c r="CR196" s="17">
        <f>([83]SUMMARY!$G200)</f>
        <v>0</v>
      </c>
      <c r="CS196" s="17">
        <f>([84]SUMMARY!$G200)</f>
        <v>0</v>
      </c>
      <c r="CT196" s="17">
        <f>([85]SUMMARY!$F165)</f>
        <v>0</v>
      </c>
      <c r="CU196" s="17">
        <f>([86]SUMMARY!$G200)</f>
        <v>0</v>
      </c>
      <c r="CV196" s="17">
        <f>([87]SUMMARY!$G200)</f>
        <v>0</v>
      </c>
      <c r="CW196" s="17">
        <f>([88]SUMMARY!$G200)</f>
        <v>0</v>
      </c>
      <c r="CX196" s="17">
        <f>([89]SUMMARY!$G200)</f>
        <v>0</v>
      </c>
      <c r="CY196" s="17">
        <f>([90]SUMMARY!$G200)</f>
        <v>0</v>
      </c>
      <c r="CZ196" s="17">
        <f>([91]SUMMARY!$G200)</f>
        <v>0</v>
      </c>
      <c r="DA196" s="17">
        <f>([92]SUMMARY!$G200)</f>
        <v>0</v>
      </c>
    </row>
    <row r="197" spans="1:105">
      <c r="A197" s="131">
        <v>4030004</v>
      </c>
      <c r="B197" s="131" t="s">
        <v>160</v>
      </c>
      <c r="C197" s="132">
        <v>92051250</v>
      </c>
      <c r="D197" s="132">
        <v>50380000</v>
      </c>
      <c r="E197" s="132">
        <f>SUM(Q197:DA197)</f>
        <v>36030000</v>
      </c>
      <c r="F197" s="21">
        <f>SUM(E197-D197)</f>
        <v>-14350000</v>
      </c>
      <c r="G197" s="21">
        <v>25000000</v>
      </c>
      <c r="H197" s="21">
        <v>20000000</v>
      </c>
      <c r="I197" s="21">
        <f t="shared" si="354"/>
        <v>0</v>
      </c>
      <c r="J197" s="21">
        <f t="shared" si="355"/>
        <v>0</v>
      </c>
      <c r="K197" s="21">
        <f t="shared" si="356"/>
        <v>0</v>
      </c>
      <c r="L197" s="21">
        <f t="shared" si="357"/>
        <v>1000000</v>
      </c>
      <c r="M197" s="21">
        <f t="shared" si="358"/>
        <v>12000000</v>
      </c>
      <c r="N197" s="21">
        <f>SUM(CB197:CH197)</f>
        <v>9030000</v>
      </c>
      <c r="O197" s="21">
        <f t="shared" si="359"/>
        <v>14000000</v>
      </c>
      <c r="P197" s="21">
        <f>SUM(CS197:DA197)</f>
        <v>0</v>
      </c>
      <c r="Q197" s="17">
        <f>([4]SUMMARY!$G201)</f>
        <v>0</v>
      </c>
      <c r="R197" s="17">
        <f>([5]SUMMARY!$G201)</f>
        <v>0</v>
      </c>
      <c r="S197" s="17">
        <f>([6]SUMMARY!$G201)</f>
        <v>0</v>
      </c>
      <c r="T197" s="17">
        <f>([7]SUMMARY!$G201)</f>
        <v>0</v>
      </c>
      <c r="U197" s="17">
        <f>([8]SUMMARY!$G201)</f>
        <v>0</v>
      </c>
      <c r="V197" s="17">
        <f>([9]SUMMARY!$G201)</f>
        <v>0</v>
      </c>
      <c r="W197" s="17">
        <f>([10]SUMMARY!$G201)</f>
        <v>0</v>
      </c>
      <c r="X197" s="17">
        <f>([11]SUMMARY!$G201)</f>
        <v>0</v>
      </c>
      <c r="Y197" s="17">
        <f>([12]SUMMARY!$G201)</f>
        <v>0</v>
      </c>
      <c r="Z197" s="17">
        <f>([13]SUMMARY!$G201)</f>
        <v>0</v>
      </c>
      <c r="AA197" s="17">
        <f>([14]SUMMARY!$G201)</f>
        <v>0</v>
      </c>
      <c r="AB197" s="17">
        <f>([15]SUMMARY!$G201)</f>
        <v>0</v>
      </c>
      <c r="AC197" s="17">
        <f>([16]SUMMARY!$G201)</f>
        <v>0</v>
      </c>
      <c r="AD197" s="17">
        <f>([17]SUMMARY!$G201)</f>
        <v>0</v>
      </c>
      <c r="AE197" s="17">
        <f>([18]SUMMARY!$G201)</f>
        <v>0</v>
      </c>
      <c r="AF197" s="17">
        <f>([19]SUMMARY!$G201)</f>
        <v>0</v>
      </c>
      <c r="AG197" s="17">
        <f>([20]SUMMARY!$G201)</f>
        <v>0</v>
      </c>
      <c r="AH197" s="17">
        <f>([21]SUMMARY!$G201)</f>
        <v>0</v>
      </c>
      <c r="AI197" s="17">
        <f>([22]SUMMARY!$G201)</f>
        <v>0</v>
      </c>
      <c r="AJ197" s="17">
        <f>([23]SUMMARY!$G201)</f>
        <v>0</v>
      </c>
      <c r="AK197" s="17">
        <f>([24]SUMMARY!$G201)</f>
        <v>0</v>
      </c>
      <c r="AL197" s="17">
        <f>([25]SUMMARY!$G201)</f>
        <v>0</v>
      </c>
      <c r="AM197" s="17">
        <f>([26]SUMMARY!$G201)</f>
        <v>0</v>
      </c>
      <c r="AN197" s="17">
        <f>([27]SUMMARY!$G201)</f>
        <v>0</v>
      </c>
      <c r="AO197" s="17">
        <f>([28]SUMMARY!$G201)</f>
        <v>0</v>
      </c>
      <c r="AP197" s="17">
        <f>([29]SUMMARY!$F166)</f>
        <v>0</v>
      </c>
      <c r="AQ197" s="17">
        <f>([30]SUMMARY!$G201)</f>
        <v>0</v>
      </c>
      <c r="AR197" s="17">
        <f>([31]SUMMARY!$G201)</f>
        <v>0</v>
      </c>
      <c r="AS197" s="17">
        <f>([32]SUMMARY!$G201)</f>
        <v>0</v>
      </c>
      <c r="AT197" s="17">
        <f>([33]SUMMARY!$G201)</f>
        <v>0</v>
      </c>
      <c r="AU197" s="17">
        <f>([34]SUMMARY!$G201)</f>
        <v>0</v>
      </c>
      <c r="AV197" s="17">
        <f>([35]SUMMARY!$G201)</f>
        <v>1000000</v>
      </c>
      <c r="AW197" s="17">
        <f>([36]SUMMARY!$G201)</f>
        <v>0</v>
      </c>
      <c r="AX197" s="17">
        <f>([37]SUMMARY!$G201)</f>
        <v>0</v>
      </c>
      <c r="AY197" s="17">
        <f>([38]SUMMARY!$G201)</f>
        <v>0</v>
      </c>
      <c r="AZ197" s="17">
        <f>([39]SUMMARY!$G201)</f>
        <v>0</v>
      </c>
      <c r="BA197" s="17">
        <f>([40]SUMMARY!$G201)</f>
        <v>0</v>
      </c>
      <c r="BB197" s="17">
        <f>([41]SUMMARY!$F166)</f>
        <v>0</v>
      </c>
      <c r="BC197" s="17">
        <f>([42]SUMMARY!$G201)</f>
        <v>0</v>
      </c>
      <c r="BD197" s="17">
        <f>([43]SUMMARY!$G201)</f>
        <v>0</v>
      </c>
      <c r="BE197" s="17">
        <f>([44]SUMMARY!$G201)</f>
        <v>0</v>
      </c>
      <c r="BF197" s="17">
        <f>([45]SUMMARY!$G201)</f>
        <v>0</v>
      </c>
      <c r="BG197" s="17">
        <f>([46]SUMMARY!$G201)</f>
        <v>0</v>
      </c>
      <c r="BH197" s="17">
        <f>([47]SUMMARY!$F166)</f>
        <v>0</v>
      </c>
      <c r="BI197" s="17">
        <f>([48]SUMMARY!$F166)</f>
        <v>0</v>
      </c>
      <c r="BJ197" s="17">
        <f>([49]SUMMARY!$F166)</f>
        <v>0</v>
      </c>
      <c r="BK197" s="17">
        <f>([50]SUMMARY!$G201)</f>
        <v>0</v>
      </c>
      <c r="BL197" s="17">
        <f>([51]SUMMARY!$F166)</f>
        <v>0</v>
      </c>
      <c r="BM197" s="17">
        <f>([52]SUMMARY!$G201)</f>
        <v>0</v>
      </c>
      <c r="BN197" s="17">
        <f>([53]SUMMARY!$G201)</f>
        <v>12000000</v>
      </c>
      <c r="BO197" s="17">
        <f>([54]SUMMARY!$G201)</f>
        <v>0</v>
      </c>
      <c r="BP197" s="17">
        <f>([55]SUMMARY!$G201)</f>
        <v>0</v>
      </c>
      <c r="BQ197" s="17">
        <f>([56]SUMMARY!$G201)</f>
        <v>0</v>
      </c>
      <c r="BR197" s="17">
        <f>([57]SUMMARY!$G201)</f>
        <v>0</v>
      </c>
      <c r="BS197" s="17">
        <f>([58]SUMMARY!$F166)</f>
        <v>0</v>
      </c>
      <c r="BT197" s="17">
        <f>([59]SUMMARY!$F166)</f>
        <v>0</v>
      </c>
      <c r="BU197" s="17">
        <f>([60]SUMMARY!$G201)</f>
        <v>0</v>
      </c>
      <c r="BV197" s="17">
        <f>([61]SUMMARY!$F166)</f>
        <v>0</v>
      </c>
      <c r="BW197" s="17">
        <f>([62]SUMMARY!$G201)</f>
        <v>0</v>
      </c>
      <c r="BX197" s="17">
        <f>([63]SUMMARY!$G201)</f>
        <v>0</v>
      </c>
      <c r="BY197" s="17">
        <f>([64]SUMMARY!$G201)</f>
        <v>0</v>
      </c>
      <c r="BZ197" s="17">
        <f>([65]SUMMARY!$G201)</f>
        <v>0</v>
      </c>
      <c r="CA197" s="17">
        <f>([66]SUMMARY!$G201)</f>
        <v>0</v>
      </c>
      <c r="CB197" s="17">
        <f>([67]SUMMARY!$G201)</f>
        <v>0</v>
      </c>
      <c r="CC197" s="17">
        <f>([68]SUMMARY!$G201)</f>
        <v>3000000</v>
      </c>
      <c r="CD197" s="17">
        <f>([69]SUMMARY!$G201)</f>
        <v>0</v>
      </c>
      <c r="CE197" s="17">
        <f>([70]SUMMARY!$G201)</f>
        <v>0</v>
      </c>
      <c r="CF197" s="17">
        <f>([71]SUMMARY!$G201)</f>
        <v>6030000</v>
      </c>
      <c r="CG197" s="17">
        <f>([72]SUMMARY!$G201)</f>
        <v>0</v>
      </c>
      <c r="CH197" s="17">
        <f>([73]SUMMARY!$G201)</f>
        <v>0</v>
      </c>
      <c r="CI197" s="17">
        <f>([74]SUMMARY!$G201)</f>
        <v>0</v>
      </c>
      <c r="CJ197" s="17">
        <f>([75]SUMMARY!$G201)</f>
        <v>0</v>
      </c>
      <c r="CK197" s="17">
        <f>([76]SUMMARY!$G201)</f>
        <v>0</v>
      </c>
      <c r="CL197" s="17">
        <f>([77]SUMMARY!$G201)</f>
        <v>0</v>
      </c>
      <c r="CM197" s="17">
        <f>([78]SUMMARY!$G201)</f>
        <v>0</v>
      </c>
      <c r="CN197" s="17">
        <f>([79]SUMMARY!$G201)</f>
        <v>0</v>
      </c>
      <c r="CO197" s="17">
        <f>([80]SUMMARY!$G201)</f>
        <v>0</v>
      </c>
      <c r="CP197" s="17">
        <f>([81]SUMMARY!$G201)</f>
        <v>0</v>
      </c>
      <c r="CQ197" s="17">
        <f>([82]SUMMARY!$G201)</f>
        <v>0</v>
      </c>
      <c r="CR197" s="17">
        <f>([83]SUMMARY!$G201)</f>
        <v>14000000</v>
      </c>
      <c r="CS197" s="17">
        <f>([84]SUMMARY!$G201)</f>
        <v>0</v>
      </c>
      <c r="CT197" s="17">
        <f>([85]SUMMARY!$F166)</f>
        <v>0</v>
      </c>
      <c r="CU197" s="17">
        <f>([86]SUMMARY!$G201)</f>
        <v>0</v>
      </c>
      <c r="CV197" s="17">
        <f>([87]SUMMARY!$G201)</f>
        <v>0</v>
      </c>
      <c r="CW197" s="17">
        <f>([88]SUMMARY!$G201)</f>
        <v>0</v>
      </c>
      <c r="CX197" s="17">
        <f>([89]SUMMARY!$G201)</f>
        <v>0</v>
      </c>
      <c r="CY197" s="17">
        <f>([90]SUMMARY!$G201)</f>
        <v>0</v>
      </c>
      <c r="CZ197" s="17">
        <f>([91]SUMMARY!$G201)</f>
        <v>0</v>
      </c>
      <c r="DA197" s="17">
        <f>([92]SUMMARY!$G201)</f>
        <v>0</v>
      </c>
    </row>
    <row r="198" spans="1:105">
      <c r="A198" s="131">
        <v>4030005</v>
      </c>
      <c r="B198" s="131" t="s">
        <v>161</v>
      </c>
      <c r="C198" s="132">
        <v>6000000</v>
      </c>
      <c r="D198" s="132">
        <v>8000000</v>
      </c>
      <c r="E198" s="132">
        <f t="shared" si="351"/>
        <v>8000000</v>
      </c>
      <c r="F198" s="21">
        <f>SUM(E198-D198)</f>
        <v>0</v>
      </c>
      <c r="G198" s="21">
        <v>0</v>
      </c>
      <c r="H198" s="21">
        <f t="shared" si="353"/>
        <v>0</v>
      </c>
      <c r="I198" s="21">
        <f t="shared" si="354"/>
        <v>0</v>
      </c>
      <c r="J198" s="21">
        <f t="shared" si="355"/>
        <v>0</v>
      </c>
      <c r="K198" s="21">
        <f t="shared" si="356"/>
        <v>0</v>
      </c>
      <c r="L198" s="21">
        <f t="shared" si="357"/>
        <v>8000000</v>
      </c>
      <c r="M198" s="21">
        <f t="shared" si="358"/>
        <v>0</v>
      </c>
      <c r="N198" s="21">
        <f>SUM(CB198:CH198)</f>
        <v>0</v>
      </c>
      <c r="O198" s="21">
        <f t="shared" si="359"/>
        <v>0</v>
      </c>
      <c r="P198" s="21">
        <f>SUM(CS198:DA198)</f>
        <v>0</v>
      </c>
      <c r="Q198" s="17">
        <f>([4]SUMMARY!$G202)</f>
        <v>0</v>
      </c>
      <c r="R198" s="17">
        <f>([5]SUMMARY!$G202)</f>
        <v>0</v>
      </c>
      <c r="S198" s="17">
        <f>([6]SUMMARY!$G202)</f>
        <v>0</v>
      </c>
      <c r="T198" s="17">
        <f>([7]SUMMARY!$G202)</f>
        <v>0</v>
      </c>
      <c r="U198" s="17">
        <f>([8]SUMMARY!$G202)</f>
        <v>0</v>
      </c>
      <c r="V198" s="17">
        <f>([9]SUMMARY!$G202)</f>
        <v>0</v>
      </c>
      <c r="W198" s="17">
        <f>([10]SUMMARY!$G202)</f>
        <v>0</v>
      </c>
      <c r="X198" s="17">
        <f>([11]SUMMARY!$G202)</f>
        <v>0</v>
      </c>
      <c r="Y198" s="17">
        <f>([12]SUMMARY!$G202)</f>
        <v>0</v>
      </c>
      <c r="Z198" s="17">
        <f>([13]SUMMARY!$G202)</f>
        <v>0</v>
      </c>
      <c r="AA198" s="17">
        <f>([14]SUMMARY!$G202)</f>
        <v>0</v>
      </c>
      <c r="AB198" s="17">
        <f>([15]SUMMARY!$G202)</f>
        <v>0</v>
      </c>
      <c r="AC198" s="17">
        <f>([16]SUMMARY!$G202)</f>
        <v>0</v>
      </c>
      <c r="AD198" s="17">
        <f>([17]SUMMARY!$G202)</f>
        <v>0</v>
      </c>
      <c r="AE198" s="17">
        <f>([18]SUMMARY!$G202)</f>
        <v>0</v>
      </c>
      <c r="AF198" s="17">
        <f>([19]SUMMARY!$G202)</f>
        <v>0</v>
      </c>
      <c r="AG198" s="17">
        <f>([20]SUMMARY!$G202)</f>
        <v>0</v>
      </c>
      <c r="AH198" s="17">
        <f>([21]SUMMARY!$G202)</f>
        <v>0</v>
      </c>
      <c r="AI198" s="17">
        <f>([22]SUMMARY!$G202)</f>
        <v>0</v>
      </c>
      <c r="AJ198" s="17">
        <f>([23]SUMMARY!$G202)</f>
        <v>0</v>
      </c>
      <c r="AK198" s="17">
        <f>([24]SUMMARY!$G202)</f>
        <v>0</v>
      </c>
      <c r="AL198" s="17">
        <f>([25]SUMMARY!$G202)</f>
        <v>0</v>
      </c>
      <c r="AM198" s="17">
        <f>([26]SUMMARY!$G202)</f>
        <v>0</v>
      </c>
      <c r="AN198" s="17">
        <f>([27]SUMMARY!$G202)</f>
        <v>0</v>
      </c>
      <c r="AO198" s="17">
        <f>([28]SUMMARY!$G202)</f>
        <v>0</v>
      </c>
      <c r="AP198" s="17">
        <f>([29]SUMMARY!$F167)</f>
        <v>0</v>
      </c>
      <c r="AQ198" s="17">
        <f>([30]SUMMARY!$G202)</f>
        <v>0</v>
      </c>
      <c r="AR198" s="17">
        <f>([31]SUMMARY!$G202)</f>
        <v>0</v>
      </c>
      <c r="AS198" s="17">
        <f>([32]SUMMARY!$G202)</f>
        <v>0</v>
      </c>
      <c r="AT198" s="17">
        <f>([33]SUMMARY!$G202)</f>
        <v>0</v>
      </c>
      <c r="AU198" s="17">
        <f>([34]SUMMARY!$G202)</f>
        <v>0</v>
      </c>
      <c r="AV198" s="17">
        <f>([35]SUMMARY!$G202)</f>
        <v>0</v>
      </c>
      <c r="AW198" s="17">
        <f>([36]SUMMARY!$G202)</f>
        <v>0</v>
      </c>
      <c r="AX198" s="17">
        <f>([37]SUMMARY!$G202)</f>
        <v>0</v>
      </c>
      <c r="AY198" s="17">
        <f>([38]SUMMARY!$G202)</f>
        <v>0</v>
      </c>
      <c r="AZ198" s="17">
        <f>([39]SUMMARY!$G202)</f>
        <v>0</v>
      </c>
      <c r="BA198" s="17">
        <f>([40]SUMMARY!$G202)</f>
        <v>0</v>
      </c>
      <c r="BB198" s="17">
        <f>([41]SUMMARY!$F167)</f>
        <v>0</v>
      </c>
      <c r="BC198" s="17">
        <f>([42]SUMMARY!$G202)</f>
        <v>0</v>
      </c>
      <c r="BD198" s="17">
        <f>([43]SUMMARY!$G202)</f>
        <v>0</v>
      </c>
      <c r="BE198" s="17">
        <f>([44]SUMMARY!$G202)</f>
        <v>0</v>
      </c>
      <c r="BF198" s="17">
        <f>([45]SUMMARY!$G202)</f>
        <v>0</v>
      </c>
      <c r="BG198" s="17">
        <f>([46]SUMMARY!$G202)</f>
        <v>0</v>
      </c>
      <c r="BH198" s="17">
        <f>([47]SUMMARY!$F167)</f>
        <v>0</v>
      </c>
      <c r="BI198" s="17">
        <f>([48]SUMMARY!$F167)</f>
        <v>0</v>
      </c>
      <c r="BJ198" s="17">
        <f>([49]SUMMARY!$F167)</f>
        <v>0</v>
      </c>
      <c r="BK198" s="17">
        <f>([50]SUMMARY!$G202)</f>
        <v>8000000</v>
      </c>
      <c r="BL198" s="17">
        <f>([51]SUMMARY!$F167)</f>
        <v>0</v>
      </c>
      <c r="BM198" s="17">
        <f>([52]SUMMARY!$G202)</f>
        <v>0</v>
      </c>
      <c r="BN198" s="17">
        <f>([53]SUMMARY!$G202)</f>
        <v>0</v>
      </c>
      <c r="BO198" s="17">
        <f>([54]SUMMARY!$G202)</f>
        <v>0</v>
      </c>
      <c r="BP198" s="17">
        <f>([55]SUMMARY!$G202)</f>
        <v>0</v>
      </c>
      <c r="BQ198" s="17">
        <f>([56]SUMMARY!$G202)</f>
        <v>0</v>
      </c>
      <c r="BR198" s="17">
        <f>([57]SUMMARY!$G202)</f>
        <v>0</v>
      </c>
      <c r="BS198" s="17">
        <f>([58]SUMMARY!$F167)</f>
        <v>0</v>
      </c>
      <c r="BT198" s="17">
        <f>([59]SUMMARY!$F167)</f>
        <v>0</v>
      </c>
      <c r="BU198" s="17">
        <f>([60]SUMMARY!$G202)</f>
        <v>0</v>
      </c>
      <c r="BV198" s="17">
        <f>([61]SUMMARY!$F167)</f>
        <v>0</v>
      </c>
      <c r="BW198" s="17">
        <f>([62]SUMMARY!$G202)</f>
        <v>0</v>
      </c>
      <c r="BX198" s="17">
        <f>([63]SUMMARY!$G202)</f>
        <v>0</v>
      </c>
      <c r="BY198" s="17">
        <f>([64]SUMMARY!$G202)</f>
        <v>0</v>
      </c>
      <c r="BZ198" s="17">
        <f>([65]SUMMARY!$G202)</f>
        <v>0</v>
      </c>
      <c r="CA198" s="17">
        <f>([66]SUMMARY!$G202)</f>
        <v>0</v>
      </c>
      <c r="CB198" s="17">
        <f>([67]SUMMARY!$G202)</f>
        <v>0</v>
      </c>
      <c r="CC198" s="17">
        <f>([68]SUMMARY!$G202)</f>
        <v>0</v>
      </c>
      <c r="CD198" s="17">
        <f>([69]SUMMARY!$G202)</f>
        <v>0</v>
      </c>
      <c r="CE198" s="17">
        <f>([70]SUMMARY!$G202)</f>
        <v>0</v>
      </c>
      <c r="CF198" s="17">
        <f>([71]SUMMARY!$G202)</f>
        <v>0</v>
      </c>
      <c r="CG198" s="17">
        <f>([72]SUMMARY!$G202)</f>
        <v>0</v>
      </c>
      <c r="CH198" s="17">
        <f>([73]SUMMARY!$G202)</f>
        <v>0</v>
      </c>
      <c r="CI198" s="17">
        <f>([74]SUMMARY!$G202)</f>
        <v>0</v>
      </c>
      <c r="CJ198" s="17">
        <f>([75]SUMMARY!$G202)</f>
        <v>0</v>
      </c>
      <c r="CK198" s="17">
        <f>([76]SUMMARY!$G202)</f>
        <v>0</v>
      </c>
      <c r="CL198" s="17">
        <f>([77]SUMMARY!$G202)</f>
        <v>0</v>
      </c>
      <c r="CM198" s="17">
        <f>([78]SUMMARY!$G202)</f>
        <v>0</v>
      </c>
      <c r="CN198" s="17">
        <f>([79]SUMMARY!$G202)</f>
        <v>0</v>
      </c>
      <c r="CO198" s="17">
        <f>([80]SUMMARY!$G202)</f>
        <v>0</v>
      </c>
      <c r="CP198" s="17">
        <f>([81]SUMMARY!$G202)</f>
        <v>0</v>
      </c>
      <c r="CQ198" s="17">
        <f>([82]SUMMARY!$G202)</f>
        <v>0</v>
      </c>
      <c r="CR198" s="17">
        <f>([83]SUMMARY!$G202)</f>
        <v>0</v>
      </c>
      <c r="CS198" s="17">
        <f>([84]SUMMARY!$G202)</f>
        <v>0</v>
      </c>
      <c r="CT198" s="17">
        <f>([85]SUMMARY!$F167)</f>
        <v>0</v>
      </c>
      <c r="CU198" s="17">
        <f>([86]SUMMARY!$G202)</f>
        <v>0</v>
      </c>
      <c r="CV198" s="17">
        <f>([87]SUMMARY!$G202)</f>
        <v>0</v>
      </c>
      <c r="CW198" s="17">
        <f>([88]SUMMARY!$G202)</f>
        <v>0</v>
      </c>
      <c r="CX198" s="17">
        <f>([89]SUMMARY!$G202)</f>
        <v>0</v>
      </c>
      <c r="CY198" s="17">
        <f>([90]SUMMARY!$G202)</f>
        <v>0</v>
      </c>
      <c r="CZ198" s="17">
        <f>([91]SUMMARY!$G202)</f>
        <v>0</v>
      </c>
      <c r="DA198" s="17">
        <f>([92]SUMMARY!$G202)</f>
        <v>0</v>
      </c>
    </row>
    <row r="199" spans="1:105" s="269" customFormat="1">
      <c r="A199" s="265">
        <v>4039995</v>
      </c>
      <c r="B199" s="265" t="s">
        <v>162</v>
      </c>
      <c r="C199" s="266">
        <v>109222662</v>
      </c>
      <c r="D199" s="266">
        <f t="shared" ref="D199:E199" si="360">SUM(D193:D198)</f>
        <v>65200450</v>
      </c>
      <c r="E199" s="266">
        <f t="shared" si="360"/>
        <v>49928872</v>
      </c>
      <c r="F199" s="266">
        <f>SUM(F193:F198)</f>
        <v>-15271578</v>
      </c>
      <c r="G199" s="266">
        <f t="shared" ref="G199:H199" si="361">SUM(G193:G198)</f>
        <v>29110565</v>
      </c>
      <c r="H199" s="266">
        <f t="shared" si="361"/>
        <v>24336646.074999999</v>
      </c>
      <c r="I199" s="267">
        <f t="shared" ref="I199:P199" si="362">SUM(I194:I198)</f>
        <v>0</v>
      </c>
      <c r="J199" s="267">
        <f t="shared" si="362"/>
        <v>0</v>
      </c>
      <c r="K199" s="267">
        <f t="shared" si="362"/>
        <v>0</v>
      </c>
      <c r="L199" s="267">
        <f t="shared" si="362"/>
        <v>14898872</v>
      </c>
      <c r="M199" s="267">
        <f t="shared" si="362"/>
        <v>12000000</v>
      </c>
      <c r="N199" s="267">
        <f t="shared" ref="N199" si="363">SUM(N194:N198)</f>
        <v>9030000</v>
      </c>
      <c r="O199" s="267">
        <f t="shared" si="362"/>
        <v>14000000</v>
      </c>
      <c r="P199" s="267">
        <f t="shared" si="362"/>
        <v>0</v>
      </c>
      <c r="Q199" s="268">
        <f t="shared" ref="Q199" si="364">SUM(Q193:Q198)</f>
        <v>0</v>
      </c>
      <c r="R199" s="268">
        <f t="shared" ref="R199:S199" si="365">SUM(R193:R198)</f>
        <v>0</v>
      </c>
      <c r="S199" s="268">
        <f t="shared" si="365"/>
        <v>0</v>
      </c>
      <c r="T199" s="268">
        <f t="shared" ref="T199:AB199" si="366">SUM(T193:T198)</f>
        <v>0</v>
      </c>
      <c r="U199" s="268">
        <f t="shared" si="366"/>
        <v>0</v>
      </c>
      <c r="V199" s="268">
        <f t="shared" si="366"/>
        <v>0</v>
      </c>
      <c r="W199" s="268">
        <f t="shared" si="366"/>
        <v>0</v>
      </c>
      <c r="X199" s="268">
        <f t="shared" si="366"/>
        <v>0</v>
      </c>
      <c r="Y199" s="268">
        <f t="shared" si="366"/>
        <v>0</v>
      </c>
      <c r="Z199" s="268">
        <f t="shared" si="366"/>
        <v>0</v>
      </c>
      <c r="AA199" s="268">
        <f t="shared" si="366"/>
        <v>0</v>
      </c>
      <c r="AB199" s="268">
        <f t="shared" si="366"/>
        <v>0</v>
      </c>
      <c r="AC199" s="268">
        <f t="shared" ref="AC199:AO199" si="367">SUM(AC193:AC198)</f>
        <v>0</v>
      </c>
      <c r="AD199" s="268">
        <f t="shared" si="367"/>
        <v>0</v>
      </c>
      <c r="AE199" s="268">
        <f t="shared" si="367"/>
        <v>0</v>
      </c>
      <c r="AF199" s="268">
        <f t="shared" si="367"/>
        <v>0</v>
      </c>
      <c r="AG199" s="268">
        <f t="shared" si="367"/>
        <v>0</v>
      </c>
      <c r="AH199" s="268">
        <f t="shared" si="367"/>
        <v>0</v>
      </c>
      <c r="AI199" s="268">
        <f t="shared" si="367"/>
        <v>0</v>
      </c>
      <c r="AJ199" s="268">
        <f t="shared" si="367"/>
        <v>0</v>
      </c>
      <c r="AK199" s="268">
        <f t="shared" ref="AK199" si="368">SUM(AK193:AK198)</f>
        <v>0</v>
      </c>
      <c r="AL199" s="268">
        <f t="shared" si="367"/>
        <v>0</v>
      </c>
      <c r="AM199" s="268">
        <f t="shared" si="367"/>
        <v>0</v>
      </c>
      <c r="AN199" s="268">
        <f t="shared" si="367"/>
        <v>76103</v>
      </c>
      <c r="AO199" s="268">
        <f t="shared" si="367"/>
        <v>0</v>
      </c>
      <c r="AP199" s="268">
        <f t="shared" ref="AP199:DA199" si="369">SUM(AP193:AP198)</f>
        <v>0</v>
      </c>
      <c r="AQ199" s="268">
        <f t="shared" si="369"/>
        <v>0</v>
      </c>
      <c r="AR199" s="268">
        <f t="shared" si="369"/>
        <v>0</v>
      </c>
      <c r="AS199" s="268">
        <f t="shared" si="369"/>
        <v>0</v>
      </c>
      <c r="AT199" s="268">
        <f t="shared" si="369"/>
        <v>0</v>
      </c>
      <c r="AU199" s="268">
        <f t="shared" si="369"/>
        <v>2000000</v>
      </c>
      <c r="AV199" s="268">
        <f t="shared" si="369"/>
        <v>1000000</v>
      </c>
      <c r="AW199" s="268">
        <f t="shared" si="369"/>
        <v>0</v>
      </c>
      <c r="AX199" s="268">
        <f t="shared" si="369"/>
        <v>0</v>
      </c>
      <c r="AY199" s="268">
        <f t="shared" si="369"/>
        <v>0</v>
      </c>
      <c r="AZ199" s="268">
        <f t="shared" si="369"/>
        <v>0</v>
      </c>
      <c r="BA199" s="268">
        <f t="shared" si="369"/>
        <v>0</v>
      </c>
      <c r="BB199" s="268">
        <f t="shared" si="369"/>
        <v>0</v>
      </c>
      <c r="BC199" s="268">
        <f t="shared" si="369"/>
        <v>0</v>
      </c>
      <c r="BD199" s="268">
        <f t="shared" si="369"/>
        <v>0</v>
      </c>
      <c r="BE199" s="268">
        <f t="shared" si="369"/>
        <v>0</v>
      </c>
      <c r="BF199" s="268">
        <f t="shared" si="369"/>
        <v>0</v>
      </c>
      <c r="BG199" s="268">
        <f t="shared" si="369"/>
        <v>0</v>
      </c>
      <c r="BH199" s="268">
        <f t="shared" si="369"/>
        <v>0</v>
      </c>
      <c r="BI199" s="268">
        <f t="shared" si="369"/>
        <v>0</v>
      </c>
      <c r="BJ199" s="268">
        <f t="shared" si="369"/>
        <v>0</v>
      </c>
      <c r="BK199" s="268">
        <f t="shared" si="369"/>
        <v>11822769</v>
      </c>
      <c r="BL199" s="268">
        <f t="shared" si="369"/>
        <v>0</v>
      </c>
      <c r="BM199" s="268">
        <f t="shared" si="369"/>
        <v>0</v>
      </c>
      <c r="BN199" s="268">
        <f t="shared" si="369"/>
        <v>12000000</v>
      </c>
      <c r="BO199" s="268">
        <f t="shared" si="369"/>
        <v>0</v>
      </c>
      <c r="BP199" s="268">
        <f t="shared" si="369"/>
        <v>0</v>
      </c>
      <c r="BQ199" s="268">
        <f t="shared" si="369"/>
        <v>0</v>
      </c>
      <c r="BR199" s="268">
        <f t="shared" si="369"/>
        <v>0</v>
      </c>
      <c r="BS199" s="268">
        <f t="shared" si="369"/>
        <v>0</v>
      </c>
      <c r="BT199" s="268">
        <f t="shared" si="369"/>
        <v>0</v>
      </c>
      <c r="BU199" s="268">
        <f t="shared" si="369"/>
        <v>0</v>
      </c>
      <c r="BV199" s="268">
        <f t="shared" ref="BV199" si="370">SUM(BV193:BV198)</f>
        <v>0</v>
      </c>
      <c r="BW199" s="268">
        <f t="shared" si="369"/>
        <v>0</v>
      </c>
      <c r="BX199" s="268">
        <f t="shared" si="369"/>
        <v>0</v>
      </c>
      <c r="BY199" s="268">
        <f t="shared" si="369"/>
        <v>0</v>
      </c>
      <c r="BZ199" s="268">
        <f t="shared" si="369"/>
        <v>0</v>
      </c>
      <c r="CA199" s="268">
        <f t="shared" si="369"/>
        <v>0</v>
      </c>
      <c r="CB199" s="268">
        <f t="shared" si="369"/>
        <v>0</v>
      </c>
      <c r="CC199" s="268">
        <f t="shared" si="369"/>
        <v>3000000</v>
      </c>
      <c r="CD199" s="268">
        <f t="shared" si="369"/>
        <v>0</v>
      </c>
      <c r="CE199" s="268">
        <f t="shared" si="369"/>
        <v>0</v>
      </c>
      <c r="CF199" s="268">
        <f t="shared" si="369"/>
        <v>6030000</v>
      </c>
      <c r="CG199" s="268">
        <f t="shared" si="369"/>
        <v>0</v>
      </c>
      <c r="CH199" s="268">
        <f t="shared" si="369"/>
        <v>0</v>
      </c>
      <c r="CI199" s="268">
        <f t="shared" si="369"/>
        <v>0</v>
      </c>
      <c r="CJ199" s="268">
        <f t="shared" si="369"/>
        <v>0</v>
      </c>
      <c r="CK199" s="268">
        <f t="shared" si="369"/>
        <v>0</v>
      </c>
      <c r="CL199" s="268">
        <f t="shared" si="369"/>
        <v>0</v>
      </c>
      <c r="CM199" s="268">
        <f t="shared" si="369"/>
        <v>0</v>
      </c>
      <c r="CN199" s="268">
        <f t="shared" si="369"/>
        <v>0</v>
      </c>
      <c r="CO199" s="268">
        <f t="shared" si="369"/>
        <v>0</v>
      </c>
      <c r="CP199" s="268">
        <f t="shared" si="369"/>
        <v>0</v>
      </c>
      <c r="CQ199" s="268">
        <f t="shared" si="369"/>
        <v>0</v>
      </c>
      <c r="CR199" s="268">
        <f t="shared" si="369"/>
        <v>14000000</v>
      </c>
      <c r="CS199" s="268">
        <f t="shared" si="369"/>
        <v>0</v>
      </c>
      <c r="CT199" s="268">
        <f t="shared" si="369"/>
        <v>0</v>
      </c>
      <c r="CU199" s="268">
        <f t="shared" si="369"/>
        <v>0</v>
      </c>
      <c r="CV199" s="268">
        <f t="shared" si="369"/>
        <v>0</v>
      </c>
      <c r="CW199" s="268">
        <f t="shared" si="369"/>
        <v>0</v>
      </c>
      <c r="CX199" s="268">
        <f t="shared" si="369"/>
        <v>0</v>
      </c>
      <c r="CY199" s="268">
        <f t="shared" si="369"/>
        <v>0</v>
      </c>
      <c r="CZ199" s="268">
        <f t="shared" si="369"/>
        <v>0</v>
      </c>
      <c r="DA199" s="268">
        <f t="shared" si="369"/>
        <v>0</v>
      </c>
    </row>
    <row r="200" spans="1:105">
      <c r="A200" s="2"/>
      <c r="B200" s="2"/>
      <c r="C200" s="13"/>
      <c r="D200" s="13"/>
      <c r="I200" s="20"/>
      <c r="J200" s="20"/>
      <c r="K200" s="20"/>
      <c r="L200" s="20"/>
      <c r="M200" s="20"/>
      <c r="N200" s="20"/>
      <c r="O200" s="20"/>
      <c r="P200" s="20"/>
    </row>
    <row r="201" spans="1:105">
      <c r="A201" s="1">
        <v>4030000</v>
      </c>
      <c r="B201" s="1" t="s">
        <v>163</v>
      </c>
      <c r="C201" s="12"/>
      <c r="D201" s="12"/>
      <c r="I201" s="20"/>
      <c r="J201" s="20"/>
      <c r="K201" s="20"/>
      <c r="L201" s="20"/>
      <c r="M201" s="20"/>
      <c r="N201" s="20"/>
      <c r="O201" s="20"/>
      <c r="P201" s="20"/>
    </row>
    <row r="202" spans="1:105">
      <c r="A202" s="131">
        <v>4031001</v>
      </c>
      <c r="B202" s="131" t="s">
        <v>157</v>
      </c>
      <c r="C202" s="132">
        <v>213000</v>
      </c>
      <c r="D202" s="132">
        <v>0</v>
      </c>
      <c r="E202" s="132">
        <f t="shared" ref="E202:E206" si="371">SUM(Q202:DA202)</f>
        <v>0</v>
      </c>
      <c r="F202" s="21">
        <f>SUM(E202-D202)</f>
        <v>0</v>
      </c>
      <c r="G202" s="21">
        <f t="shared" ref="G202:G205" si="372">SUM(E202*5.3%)+E202</f>
        <v>0</v>
      </c>
      <c r="H202" s="21">
        <f t="shared" ref="H202:H205" si="373">SUM(G202*5.5%)+G202</f>
        <v>0</v>
      </c>
      <c r="I202" s="21">
        <f t="shared" ref="I202:I206" si="374">SUM(Q202:AD202)</f>
        <v>0</v>
      </c>
      <c r="J202" s="21">
        <f t="shared" ref="J202:J206" si="375">SUM(AE202:AJ202)</f>
        <v>0</v>
      </c>
      <c r="K202" s="21">
        <f t="shared" ref="K202:K206" si="376">SUM(AK202:AM202)</f>
        <v>0</v>
      </c>
      <c r="L202" s="21">
        <f t="shared" ref="L202:L206" si="377">SUM(AN202:BL202)</f>
        <v>0</v>
      </c>
      <c r="M202" s="21">
        <f t="shared" ref="M202:M206" si="378">SUM(BM202:CA202)</f>
        <v>0</v>
      </c>
      <c r="N202" s="21">
        <f>SUM(CB202:CH202)</f>
        <v>0</v>
      </c>
      <c r="O202" s="21">
        <f t="shared" ref="O202:O206" si="379">SUM(CI202:CR202)</f>
        <v>0</v>
      </c>
      <c r="P202" s="21">
        <f>SUM(CS202:DA202)</f>
        <v>0</v>
      </c>
      <c r="Q202" s="17">
        <f>([4]SUMMARY!$G206)</f>
        <v>0</v>
      </c>
      <c r="R202" s="17">
        <f>([5]SUMMARY!$G206)</f>
        <v>0</v>
      </c>
      <c r="S202" s="17">
        <f>([6]SUMMARY!$G206)</f>
        <v>0</v>
      </c>
      <c r="T202" s="17">
        <f>([7]SUMMARY!$G206)</f>
        <v>0</v>
      </c>
      <c r="U202" s="17">
        <f>([8]SUMMARY!$G206)</f>
        <v>0</v>
      </c>
      <c r="V202" s="17">
        <f>([9]SUMMARY!$G206)</f>
        <v>0</v>
      </c>
      <c r="W202" s="17">
        <f>([10]SUMMARY!$G206)</f>
        <v>0</v>
      </c>
      <c r="X202" s="17">
        <f>([11]SUMMARY!$G206)</f>
        <v>0</v>
      </c>
      <c r="Y202" s="17">
        <f>([12]SUMMARY!$G206)</f>
        <v>0</v>
      </c>
      <c r="Z202" s="17">
        <f>([13]SUMMARY!$G206)</f>
        <v>0</v>
      </c>
      <c r="AA202" s="17">
        <f>([14]SUMMARY!$G206)</f>
        <v>0</v>
      </c>
      <c r="AB202" s="17">
        <f>([15]SUMMARY!$G206)</f>
        <v>0</v>
      </c>
      <c r="AC202" s="17">
        <f>([16]SUMMARY!$G206)</f>
        <v>0</v>
      </c>
      <c r="AD202" s="17">
        <f>([93]SUMMARY!$G206)</f>
        <v>0</v>
      </c>
      <c r="AE202" s="17">
        <f>([18]SUMMARY!$G206)</f>
        <v>0</v>
      </c>
      <c r="AF202" s="17">
        <f>([19]SUMMARY!$G206)</f>
        <v>0</v>
      </c>
      <c r="AG202" s="17">
        <f>([20]SUMMARY!$G206)</f>
        <v>0</v>
      </c>
      <c r="AH202" s="17">
        <f>([21]SUMMARY!$G206)</f>
        <v>0</v>
      </c>
      <c r="AI202" s="17">
        <f>([22]SUMMARY!$G206)</f>
        <v>0</v>
      </c>
      <c r="AJ202" s="17">
        <f>([23]SUMMARY!$G206)</f>
        <v>0</v>
      </c>
      <c r="AK202" s="17">
        <f>([24]SUMMARY!$G206)</f>
        <v>0</v>
      </c>
      <c r="AL202" s="17">
        <f>([25]SUMMARY!$G206)</f>
        <v>0</v>
      </c>
      <c r="AM202" s="17">
        <f>([26]SUMMARY!$G206)</f>
        <v>0</v>
      </c>
      <c r="AN202" s="17">
        <f>([27]SUMMARY!$G206)</f>
        <v>0</v>
      </c>
      <c r="AO202" s="17">
        <f>([28]SUMMARY!$G206)</f>
        <v>0</v>
      </c>
      <c r="AP202" s="17">
        <f>([29]SUMMARY!$F171)</f>
        <v>0</v>
      </c>
      <c r="AQ202" s="17">
        <f>([30]SUMMARY!$G206)</f>
        <v>0</v>
      </c>
      <c r="AR202" s="17">
        <f>([31]SUMMARY!$G206)</f>
        <v>0</v>
      </c>
      <c r="AS202" s="17">
        <f>([32]SUMMARY!$G206)</f>
        <v>0</v>
      </c>
      <c r="AT202" s="17">
        <f>([33]SUMMARY!$G206)</f>
        <v>0</v>
      </c>
      <c r="AU202" s="17">
        <f>([34]SUMMARY!$G206)</f>
        <v>0</v>
      </c>
      <c r="AV202" s="17">
        <f>([35]SUMMARY!$G206)</f>
        <v>0</v>
      </c>
      <c r="AW202" s="17">
        <f>([36]SUMMARY!$G206)</f>
        <v>0</v>
      </c>
      <c r="AX202" s="17">
        <f>([37]SUMMARY!$G206)</f>
        <v>0</v>
      </c>
      <c r="AY202" s="17">
        <f>([38]SUMMARY!$G206)</f>
        <v>0</v>
      </c>
      <c r="AZ202" s="17">
        <f>([39]SUMMARY!$G206)</f>
        <v>0</v>
      </c>
      <c r="BA202" s="17">
        <f>([40]SUMMARY!$G206)</f>
        <v>0</v>
      </c>
      <c r="BB202" s="17">
        <f>([41]SUMMARY!$F171)</f>
        <v>0</v>
      </c>
      <c r="BC202" s="17">
        <f>([42]SUMMARY!$G206)</f>
        <v>0</v>
      </c>
      <c r="BD202" s="17">
        <f>([43]SUMMARY!$G206)</f>
        <v>0</v>
      </c>
      <c r="BE202" s="17">
        <f>([44]SUMMARY!$G206)</f>
        <v>0</v>
      </c>
      <c r="BF202" s="17">
        <f>([45]SUMMARY!$G206)</f>
        <v>0</v>
      </c>
      <c r="BG202" s="17">
        <f>([46]SUMMARY!$G206)</f>
        <v>0</v>
      </c>
      <c r="BH202" s="17">
        <f>([47]SUMMARY!$F171)</f>
        <v>0</v>
      </c>
      <c r="BI202" s="17">
        <f>([48]SUMMARY!$F171)</f>
        <v>0</v>
      </c>
      <c r="BJ202" s="17">
        <f>([49]SUMMARY!$F171)</f>
        <v>0</v>
      </c>
      <c r="BK202" s="17">
        <f>([50]SUMMARY!$G206)</f>
        <v>0</v>
      </c>
      <c r="BL202" s="17">
        <f>([51]SUMMARY!$F171)</f>
        <v>0</v>
      </c>
      <c r="BM202" s="17">
        <f>([52]SUMMARY!$G206)</f>
        <v>0</v>
      </c>
      <c r="BN202" s="17">
        <f>([53]SUMMARY!$G206)</f>
        <v>0</v>
      </c>
      <c r="BO202" s="17">
        <f>([54]SUMMARY!$G206)</f>
        <v>0</v>
      </c>
      <c r="BP202" s="17">
        <f>([55]SUMMARY!$G206)</f>
        <v>0</v>
      </c>
      <c r="BQ202" s="17">
        <f>([56]SUMMARY!$G206)</f>
        <v>0</v>
      </c>
      <c r="BR202" s="17">
        <f>([57]SUMMARY!$G206)</f>
        <v>0</v>
      </c>
      <c r="BS202" s="17">
        <f>([58]SUMMARY!$F171)</f>
        <v>0</v>
      </c>
      <c r="BT202" s="17">
        <f>([59]SUMMARY!$F171)</f>
        <v>0</v>
      </c>
      <c r="BU202" s="17">
        <f>([60]SUMMARY!$G206)</f>
        <v>0</v>
      </c>
      <c r="BV202" s="17">
        <f>([61]SUMMARY!$F171)</f>
        <v>0</v>
      </c>
      <c r="BW202" s="17">
        <f>([62]SUMMARY!$G206)</f>
        <v>0</v>
      </c>
      <c r="BX202" s="17">
        <f>([63]SUMMARY!$G206)</f>
        <v>0</v>
      </c>
      <c r="BY202" s="17">
        <f>([64]SUMMARY!$G206)</f>
        <v>0</v>
      </c>
      <c r="BZ202" s="17">
        <f>([65]SUMMARY!$G206)</f>
        <v>0</v>
      </c>
      <c r="CA202" s="17">
        <f>([66]SUMMARY!$G206)</f>
        <v>0</v>
      </c>
      <c r="CB202" s="17">
        <f>([67]SUMMARY!$G206)</f>
        <v>0</v>
      </c>
      <c r="CC202" s="17">
        <f>([68]SUMMARY!$G206)</f>
        <v>0</v>
      </c>
      <c r="CD202" s="17">
        <f>([69]SUMMARY!$G206)</f>
        <v>0</v>
      </c>
      <c r="CE202" s="17">
        <f>([70]SUMMARY!$G206)</f>
        <v>0</v>
      </c>
      <c r="CF202" s="17">
        <f>([71]SUMMARY!$G206)</f>
        <v>0</v>
      </c>
      <c r="CG202" s="17">
        <f>([72]SUMMARY!$G206)</f>
        <v>0</v>
      </c>
      <c r="CH202" s="17">
        <f>([73]SUMMARY!$G206)</f>
        <v>0</v>
      </c>
      <c r="CI202" s="17">
        <f>([74]SUMMARY!$G206)</f>
        <v>0</v>
      </c>
      <c r="CJ202" s="17">
        <f>([75]SUMMARY!$G206)</f>
        <v>0</v>
      </c>
      <c r="CK202" s="17">
        <f>([76]SUMMARY!$G206)</f>
        <v>0</v>
      </c>
      <c r="CL202" s="17">
        <f>([77]SUMMARY!$G206)</f>
        <v>0</v>
      </c>
      <c r="CM202" s="17">
        <f>([78]SUMMARY!$G206)</f>
        <v>0</v>
      </c>
      <c r="CN202" s="17">
        <f>([79]SUMMARY!$G206)</f>
        <v>0</v>
      </c>
      <c r="CO202" s="17">
        <f>([80]SUMMARY!$G206)</f>
        <v>0</v>
      </c>
      <c r="CP202" s="17">
        <f>([81]SUMMARY!$G206)</f>
        <v>0</v>
      </c>
      <c r="CQ202" s="17">
        <f>([82]SUMMARY!$G206)</f>
        <v>0</v>
      </c>
      <c r="CR202" s="17">
        <f>([83]SUMMARY!$G206)</f>
        <v>0</v>
      </c>
      <c r="CS202" s="17">
        <f>([84]SUMMARY!$G206)</f>
        <v>0</v>
      </c>
      <c r="CT202" s="17">
        <f>([85]SUMMARY!$F171)</f>
        <v>0</v>
      </c>
      <c r="CU202" s="17">
        <f>([86]SUMMARY!$G206)</f>
        <v>0</v>
      </c>
      <c r="CV202" s="17">
        <f>([87]SUMMARY!$G206)</f>
        <v>0</v>
      </c>
      <c r="CW202" s="17">
        <f>([88]SUMMARY!$G206)</f>
        <v>0</v>
      </c>
      <c r="CX202" s="17">
        <f>([89]SUMMARY!$G206)</f>
        <v>0</v>
      </c>
      <c r="CY202" s="17">
        <f>([90]SUMMARY!$G206)</f>
        <v>0</v>
      </c>
      <c r="CZ202" s="17">
        <f>([91]SUMMARY!$G206)</f>
        <v>0</v>
      </c>
      <c r="DA202" s="17">
        <f>([92]SUMMARY!$G206)</f>
        <v>0</v>
      </c>
    </row>
    <row r="203" spans="1:105">
      <c r="A203" s="131">
        <v>4031002</v>
      </c>
      <c r="B203" s="131" t="s">
        <v>158</v>
      </c>
      <c r="C203" s="132">
        <v>296000</v>
      </c>
      <c r="D203" s="132">
        <v>0</v>
      </c>
      <c r="E203" s="132">
        <f t="shared" si="371"/>
        <v>0</v>
      </c>
      <c r="F203" s="21">
        <f>SUM(E203-D203)</f>
        <v>0</v>
      </c>
      <c r="G203" s="21">
        <f t="shared" si="372"/>
        <v>0</v>
      </c>
      <c r="H203" s="21">
        <f t="shared" si="373"/>
        <v>0</v>
      </c>
      <c r="I203" s="21">
        <f t="shared" si="374"/>
        <v>0</v>
      </c>
      <c r="J203" s="21">
        <f t="shared" si="375"/>
        <v>0</v>
      </c>
      <c r="K203" s="21">
        <f t="shared" si="376"/>
        <v>0</v>
      </c>
      <c r="L203" s="21">
        <f t="shared" si="377"/>
        <v>0</v>
      </c>
      <c r="M203" s="21">
        <f t="shared" si="378"/>
        <v>0</v>
      </c>
      <c r="N203" s="21">
        <f>SUM(CB203:CH203)</f>
        <v>0</v>
      </c>
      <c r="O203" s="21">
        <f t="shared" si="379"/>
        <v>0</v>
      </c>
      <c r="P203" s="21">
        <f>SUM(CS203:DA203)</f>
        <v>0</v>
      </c>
      <c r="Q203" s="17">
        <f>([4]SUMMARY!$G207)</f>
        <v>0</v>
      </c>
      <c r="R203" s="17">
        <f>([5]SUMMARY!$G207)</f>
        <v>0</v>
      </c>
      <c r="S203" s="17">
        <f>([6]SUMMARY!$G207)</f>
        <v>0</v>
      </c>
      <c r="T203" s="17">
        <f>([7]SUMMARY!$G207)</f>
        <v>0</v>
      </c>
      <c r="U203" s="17">
        <f>([8]SUMMARY!$G207)</f>
        <v>0</v>
      </c>
      <c r="V203" s="17">
        <f>([9]SUMMARY!$G207)</f>
        <v>0</v>
      </c>
      <c r="W203" s="17">
        <f>([10]SUMMARY!$G207)</f>
        <v>0</v>
      </c>
      <c r="X203" s="17">
        <f>([11]SUMMARY!$G207)</f>
        <v>0</v>
      </c>
      <c r="Y203" s="17">
        <f>([12]SUMMARY!$G207)</f>
        <v>0</v>
      </c>
      <c r="Z203" s="17">
        <f>([13]SUMMARY!$G207)</f>
        <v>0</v>
      </c>
      <c r="AA203" s="17">
        <f>([14]SUMMARY!$G207)</f>
        <v>0</v>
      </c>
      <c r="AB203" s="17">
        <f>([15]SUMMARY!$G207)</f>
        <v>0</v>
      </c>
      <c r="AC203" s="17">
        <f>([16]SUMMARY!$G207)</f>
        <v>0</v>
      </c>
      <c r="AD203" s="17">
        <f>([93]SUMMARY!$G207)</f>
        <v>0</v>
      </c>
      <c r="AE203" s="17">
        <f>([18]SUMMARY!$G207)</f>
        <v>0</v>
      </c>
      <c r="AF203" s="17">
        <f>([19]SUMMARY!$G207)</f>
        <v>0</v>
      </c>
      <c r="AG203" s="17">
        <f>([20]SUMMARY!$G207)</f>
        <v>0</v>
      </c>
      <c r="AH203" s="17">
        <f>([21]SUMMARY!$G207)</f>
        <v>0</v>
      </c>
      <c r="AI203" s="17">
        <f>([22]SUMMARY!$G207)</f>
        <v>0</v>
      </c>
      <c r="AJ203" s="17">
        <f>([23]SUMMARY!$G207)</f>
        <v>0</v>
      </c>
      <c r="AK203" s="17">
        <f>([24]SUMMARY!$G207)</f>
        <v>0</v>
      </c>
      <c r="AL203" s="17">
        <f>([25]SUMMARY!$G207)</f>
        <v>0</v>
      </c>
      <c r="AM203" s="17">
        <f>([26]SUMMARY!$G207)</f>
        <v>0</v>
      </c>
      <c r="AN203" s="17">
        <f>([27]SUMMARY!$G207)</f>
        <v>0</v>
      </c>
      <c r="AO203" s="17">
        <f>([28]SUMMARY!$G207)</f>
        <v>0</v>
      </c>
      <c r="AP203" s="17">
        <f>([29]SUMMARY!$F172)</f>
        <v>0</v>
      </c>
      <c r="AQ203" s="17">
        <f>([30]SUMMARY!$G207)</f>
        <v>0</v>
      </c>
      <c r="AR203" s="17">
        <f>([31]SUMMARY!$G207)</f>
        <v>0</v>
      </c>
      <c r="AS203" s="17">
        <f>([32]SUMMARY!$G207)</f>
        <v>0</v>
      </c>
      <c r="AT203" s="17">
        <f>([33]SUMMARY!$G207)</f>
        <v>0</v>
      </c>
      <c r="AU203" s="17">
        <f>([34]SUMMARY!$G207)</f>
        <v>0</v>
      </c>
      <c r="AV203" s="17">
        <f>([35]SUMMARY!$G207)</f>
        <v>0</v>
      </c>
      <c r="AW203" s="17">
        <f>([36]SUMMARY!$G207)</f>
        <v>0</v>
      </c>
      <c r="AX203" s="17">
        <f>([37]SUMMARY!$G207)</f>
        <v>0</v>
      </c>
      <c r="AY203" s="17">
        <f>([38]SUMMARY!$G207)</f>
        <v>0</v>
      </c>
      <c r="AZ203" s="17">
        <f>([39]SUMMARY!$G207)</f>
        <v>0</v>
      </c>
      <c r="BA203" s="17">
        <f>([40]SUMMARY!$G207)</f>
        <v>0</v>
      </c>
      <c r="BB203" s="17">
        <f>([41]SUMMARY!$F172)</f>
        <v>0</v>
      </c>
      <c r="BC203" s="17">
        <f>([42]SUMMARY!$G207)</f>
        <v>0</v>
      </c>
      <c r="BD203" s="17">
        <f>([43]SUMMARY!$G207)</f>
        <v>0</v>
      </c>
      <c r="BE203" s="17">
        <f>([44]SUMMARY!$G207)</f>
        <v>0</v>
      </c>
      <c r="BF203" s="17">
        <f>([45]SUMMARY!$G207)</f>
        <v>0</v>
      </c>
      <c r="BG203" s="17">
        <f>([46]SUMMARY!$G207)</f>
        <v>0</v>
      </c>
      <c r="BH203" s="17">
        <f>([47]SUMMARY!$F172)</f>
        <v>0</v>
      </c>
      <c r="BI203" s="17">
        <f>([48]SUMMARY!$F172)</f>
        <v>0</v>
      </c>
      <c r="BJ203" s="17">
        <f>([49]SUMMARY!$F172)</f>
        <v>0</v>
      </c>
      <c r="BK203" s="17">
        <f>([50]SUMMARY!$G207)</f>
        <v>0</v>
      </c>
      <c r="BL203" s="17">
        <f>([51]SUMMARY!$F172)</f>
        <v>0</v>
      </c>
      <c r="BM203" s="17">
        <f>([52]SUMMARY!$G207)</f>
        <v>0</v>
      </c>
      <c r="BN203" s="17">
        <f>([53]SUMMARY!$G207)</f>
        <v>0</v>
      </c>
      <c r="BO203" s="17">
        <f>([54]SUMMARY!$G207)</f>
        <v>0</v>
      </c>
      <c r="BP203" s="17">
        <f>([55]SUMMARY!$G207)</f>
        <v>0</v>
      </c>
      <c r="BQ203" s="17">
        <f>([56]SUMMARY!$G207)</f>
        <v>0</v>
      </c>
      <c r="BR203" s="17">
        <f>([57]SUMMARY!$G207)</f>
        <v>0</v>
      </c>
      <c r="BS203" s="17">
        <f>([58]SUMMARY!$F172)</f>
        <v>0</v>
      </c>
      <c r="BT203" s="17">
        <f>([59]SUMMARY!$F172)</f>
        <v>0</v>
      </c>
      <c r="BU203" s="17">
        <f>([60]SUMMARY!$G207)</f>
        <v>0</v>
      </c>
      <c r="BV203" s="17">
        <f>([61]SUMMARY!$F172)</f>
        <v>0</v>
      </c>
      <c r="BW203" s="17">
        <f>([62]SUMMARY!$G207)</f>
        <v>0</v>
      </c>
      <c r="BX203" s="17">
        <f>([63]SUMMARY!$G207)</f>
        <v>0</v>
      </c>
      <c r="BY203" s="17">
        <f>([64]SUMMARY!$G207)</f>
        <v>0</v>
      </c>
      <c r="BZ203" s="17">
        <f>([65]SUMMARY!$G207)</f>
        <v>0</v>
      </c>
      <c r="CA203" s="17">
        <f>([66]SUMMARY!$G207)</f>
        <v>0</v>
      </c>
      <c r="CB203" s="17">
        <f>([67]SUMMARY!$G207)</f>
        <v>0</v>
      </c>
      <c r="CC203" s="17">
        <f>([68]SUMMARY!$G207)</f>
        <v>0</v>
      </c>
      <c r="CD203" s="17">
        <f>([69]SUMMARY!$G207)</f>
        <v>0</v>
      </c>
      <c r="CE203" s="17">
        <f>([70]SUMMARY!$G207)</f>
        <v>0</v>
      </c>
      <c r="CF203" s="17">
        <f>([71]SUMMARY!$G207)</f>
        <v>0</v>
      </c>
      <c r="CG203" s="17">
        <f>([72]SUMMARY!$G207)</f>
        <v>0</v>
      </c>
      <c r="CH203" s="17">
        <f>([73]SUMMARY!$G207)</f>
        <v>0</v>
      </c>
      <c r="CI203" s="17">
        <f>([74]SUMMARY!$G207)</f>
        <v>0</v>
      </c>
      <c r="CJ203" s="17">
        <f>([75]SUMMARY!$G207)</f>
        <v>0</v>
      </c>
      <c r="CK203" s="17">
        <f>([76]SUMMARY!$G207)</f>
        <v>0</v>
      </c>
      <c r="CL203" s="17">
        <f>([77]SUMMARY!$G207)</f>
        <v>0</v>
      </c>
      <c r="CM203" s="17">
        <f>([78]SUMMARY!$G207)</f>
        <v>0</v>
      </c>
      <c r="CN203" s="17">
        <f>([79]SUMMARY!$G207)</f>
        <v>0</v>
      </c>
      <c r="CO203" s="17">
        <f>([80]SUMMARY!$G207)</f>
        <v>0</v>
      </c>
      <c r="CP203" s="17">
        <f>([81]SUMMARY!$G207)</f>
        <v>0</v>
      </c>
      <c r="CQ203" s="17">
        <f>([82]SUMMARY!$G207)</f>
        <v>0</v>
      </c>
      <c r="CR203" s="17">
        <f>([83]SUMMARY!$G207)</f>
        <v>0</v>
      </c>
      <c r="CS203" s="17">
        <f>([84]SUMMARY!$G207)</f>
        <v>0</v>
      </c>
      <c r="CT203" s="17">
        <f>([85]SUMMARY!$F172)</f>
        <v>0</v>
      </c>
      <c r="CU203" s="17">
        <f>([86]SUMMARY!$G207)</f>
        <v>0</v>
      </c>
      <c r="CV203" s="17">
        <f>([87]SUMMARY!$G207)</f>
        <v>0</v>
      </c>
      <c r="CW203" s="17">
        <f>([88]SUMMARY!$G207)</f>
        <v>0</v>
      </c>
      <c r="CX203" s="17">
        <f>([89]SUMMARY!$G207)</f>
        <v>0</v>
      </c>
      <c r="CY203" s="17">
        <f>([90]SUMMARY!$G207)</f>
        <v>0</v>
      </c>
      <c r="CZ203" s="17">
        <f>([91]SUMMARY!$G207)</f>
        <v>0</v>
      </c>
      <c r="DA203" s="17">
        <f>([92]SUMMARY!$G207)</f>
        <v>0</v>
      </c>
    </row>
    <row r="204" spans="1:105">
      <c r="A204" s="131">
        <v>4031003</v>
      </c>
      <c r="B204" s="131" t="s">
        <v>159</v>
      </c>
      <c r="C204" s="132">
        <v>0</v>
      </c>
      <c r="D204" s="132">
        <v>0</v>
      </c>
      <c r="E204" s="132">
        <f t="shared" si="371"/>
        <v>0</v>
      </c>
      <c r="F204" s="21">
        <f>SUM(E204-D204)</f>
        <v>0</v>
      </c>
      <c r="G204" s="21">
        <f t="shared" si="372"/>
        <v>0</v>
      </c>
      <c r="H204" s="21">
        <f t="shared" si="373"/>
        <v>0</v>
      </c>
      <c r="I204" s="21">
        <f t="shared" si="374"/>
        <v>0</v>
      </c>
      <c r="J204" s="21">
        <f t="shared" si="375"/>
        <v>0</v>
      </c>
      <c r="K204" s="21">
        <f t="shared" si="376"/>
        <v>0</v>
      </c>
      <c r="L204" s="21">
        <f t="shared" si="377"/>
        <v>0</v>
      </c>
      <c r="M204" s="21">
        <f t="shared" si="378"/>
        <v>0</v>
      </c>
      <c r="N204" s="21">
        <f>SUM(CB204:CH204)</f>
        <v>0</v>
      </c>
      <c r="O204" s="21">
        <f t="shared" si="379"/>
        <v>0</v>
      </c>
      <c r="P204" s="21">
        <f>SUM(CS204:DA204)</f>
        <v>0</v>
      </c>
      <c r="Q204" s="17">
        <f>([4]SUMMARY!$G208)</f>
        <v>0</v>
      </c>
      <c r="R204" s="17">
        <f>([5]SUMMARY!$G208)</f>
        <v>0</v>
      </c>
      <c r="S204" s="17">
        <f>([6]SUMMARY!$G208)</f>
        <v>0</v>
      </c>
      <c r="T204" s="17">
        <f>([7]SUMMARY!$G208)</f>
        <v>0</v>
      </c>
      <c r="U204" s="17">
        <f>([8]SUMMARY!$G208)</f>
        <v>0</v>
      </c>
      <c r="V204" s="17">
        <f>([9]SUMMARY!$G208)</f>
        <v>0</v>
      </c>
      <c r="W204" s="17">
        <f>([10]SUMMARY!$G208)</f>
        <v>0</v>
      </c>
      <c r="X204" s="17">
        <f>([11]SUMMARY!$G208)</f>
        <v>0</v>
      </c>
      <c r="Y204" s="17">
        <f>([12]SUMMARY!$G208)</f>
        <v>0</v>
      </c>
      <c r="Z204" s="17">
        <f>([13]SUMMARY!$G208)</f>
        <v>0</v>
      </c>
      <c r="AA204" s="17">
        <f>([14]SUMMARY!$G208)</f>
        <v>0</v>
      </c>
      <c r="AB204" s="17">
        <f>([15]SUMMARY!$G208)</f>
        <v>0</v>
      </c>
      <c r="AC204" s="17">
        <f>([16]SUMMARY!$G208)</f>
        <v>0</v>
      </c>
      <c r="AD204" s="17">
        <f>([93]SUMMARY!$G208)</f>
        <v>0</v>
      </c>
      <c r="AE204" s="17">
        <f>([18]SUMMARY!$G208)</f>
        <v>0</v>
      </c>
      <c r="AF204" s="17">
        <f>([19]SUMMARY!$G208)</f>
        <v>0</v>
      </c>
      <c r="AG204" s="17">
        <f>([20]SUMMARY!$G208)</f>
        <v>0</v>
      </c>
      <c r="AH204" s="17">
        <f>([21]SUMMARY!$G208)</f>
        <v>0</v>
      </c>
      <c r="AI204" s="17">
        <f>([22]SUMMARY!$G208)</f>
        <v>0</v>
      </c>
      <c r="AJ204" s="17">
        <f>([23]SUMMARY!$G208)</f>
        <v>0</v>
      </c>
      <c r="AK204" s="17">
        <f>([24]SUMMARY!$G208)</f>
        <v>0</v>
      </c>
      <c r="AL204" s="17">
        <f>([25]SUMMARY!$G208)</f>
        <v>0</v>
      </c>
      <c r="AM204" s="17">
        <f>([26]SUMMARY!$G208)</f>
        <v>0</v>
      </c>
      <c r="AN204" s="17">
        <f>([27]SUMMARY!$G208)</f>
        <v>0</v>
      </c>
      <c r="AO204" s="17">
        <f>([28]SUMMARY!$G208)</f>
        <v>0</v>
      </c>
      <c r="AP204" s="17">
        <f>([29]SUMMARY!$F173)</f>
        <v>0</v>
      </c>
      <c r="AQ204" s="17">
        <f>([30]SUMMARY!$G208)</f>
        <v>0</v>
      </c>
      <c r="AR204" s="17">
        <f>([31]SUMMARY!$G208)</f>
        <v>0</v>
      </c>
      <c r="AS204" s="17">
        <f>([32]SUMMARY!$G208)</f>
        <v>0</v>
      </c>
      <c r="AT204" s="17">
        <f>([33]SUMMARY!$G208)</f>
        <v>0</v>
      </c>
      <c r="AU204" s="17">
        <f>([34]SUMMARY!$G208)</f>
        <v>0</v>
      </c>
      <c r="AV204" s="17">
        <f>([35]SUMMARY!$G208)</f>
        <v>0</v>
      </c>
      <c r="AW204" s="17">
        <f>([36]SUMMARY!$G208)</f>
        <v>0</v>
      </c>
      <c r="AX204" s="17">
        <f>([37]SUMMARY!$G208)</f>
        <v>0</v>
      </c>
      <c r="AY204" s="17">
        <f>([38]SUMMARY!$G208)</f>
        <v>0</v>
      </c>
      <c r="AZ204" s="17">
        <f>([39]SUMMARY!$G208)</f>
        <v>0</v>
      </c>
      <c r="BA204" s="17">
        <f>([40]SUMMARY!$G208)</f>
        <v>0</v>
      </c>
      <c r="BB204" s="17">
        <f>([41]SUMMARY!$F173)</f>
        <v>0</v>
      </c>
      <c r="BC204" s="17">
        <f>([42]SUMMARY!$G208)</f>
        <v>0</v>
      </c>
      <c r="BD204" s="17">
        <f>([43]SUMMARY!$G208)</f>
        <v>0</v>
      </c>
      <c r="BE204" s="17">
        <f>([44]SUMMARY!$G208)</f>
        <v>0</v>
      </c>
      <c r="BF204" s="17">
        <f>([45]SUMMARY!$G208)</f>
        <v>0</v>
      </c>
      <c r="BG204" s="17">
        <f>([46]SUMMARY!$G208)</f>
        <v>0</v>
      </c>
      <c r="BH204" s="17">
        <f>([47]SUMMARY!$F173)</f>
        <v>0</v>
      </c>
      <c r="BI204" s="17">
        <f>([48]SUMMARY!$F173)</f>
        <v>0</v>
      </c>
      <c r="BJ204" s="17">
        <f>([49]SUMMARY!$F173)</f>
        <v>0</v>
      </c>
      <c r="BK204" s="17">
        <f>([50]SUMMARY!$G208)</f>
        <v>0</v>
      </c>
      <c r="BL204" s="17">
        <f>([51]SUMMARY!$F173)</f>
        <v>0</v>
      </c>
      <c r="BM204" s="17">
        <f>([52]SUMMARY!$G208)</f>
        <v>0</v>
      </c>
      <c r="BN204" s="17">
        <f>([53]SUMMARY!$G208)</f>
        <v>0</v>
      </c>
      <c r="BO204" s="17">
        <f>([54]SUMMARY!$G208)</f>
        <v>0</v>
      </c>
      <c r="BP204" s="17">
        <f>([55]SUMMARY!$G208)</f>
        <v>0</v>
      </c>
      <c r="BQ204" s="17">
        <f>([56]SUMMARY!$G208)</f>
        <v>0</v>
      </c>
      <c r="BR204" s="17">
        <f>([57]SUMMARY!$G208)</f>
        <v>0</v>
      </c>
      <c r="BS204" s="17">
        <f>([58]SUMMARY!$F173)</f>
        <v>0</v>
      </c>
      <c r="BT204" s="17">
        <f>([59]SUMMARY!$F173)</f>
        <v>0</v>
      </c>
      <c r="BU204" s="17">
        <f>([60]SUMMARY!$G208)</f>
        <v>0</v>
      </c>
      <c r="BV204" s="17">
        <f>([61]SUMMARY!$F173)</f>
        <v>0</v>
      </c>
      <c r="BW204" s="17">
        <f>([62]SUMMARY!$G208)</f>
        <v>0</v>
      </c>
      <c r="BX204" s="17">
        <f>([63]SUMMARY!$G208)</f>
        <v>0</v>
      </c>
      <c r="BY204" s="17">
        <f>([64]SUMMARY!$G208)</f>
        <v>0</v>
      </c>
      <c r="BZ204" s="17">
        <f>([65]SUMMARY!$G208)</f>
        <v>0</v>
      </c>
      <c r="CA204" s="17">
        <f>([66]SUMMARY!$G208)</f>
        <v>0</v>
      </c>
      <c r="CB204" s="17">
        <f>([67]SUMMARY!$G208)</f>
        <v>0</v>
      </c>
      <c r="CC204" s="17">
        <f>([68]SUMMARY!$G208)</f>
        <v>0</v>
      </c>
      <c r="CD204" s="17">
        <f>([69]SUMMARY!$G208)</f>
        <v>0</v>
      </c>
      <c r="CE204" s="17">
        <f>([70]SUMMARY!$G208)</f>
        <v>0</v>
      </c>
      <c r="CF204" s="17">
        <f>([71]SUMMARY!$G208)</f>
        <v>0</v>
      </c>
      <c r="CG204" s="17">
        <f>([72]SUMMARY!$G208)</f>
        <v>0</v>
      </c>
      <c r="CH204" s="17">
        <f>([73]SUMMARY!$G208)</f>
        <v>0</v>
      </c>
      <c r="CI204" s="17">
        <f>([74]SUMMARY!$G208)</f>
        <v>0</v>
      </c>
      <c r="CJ204" s="17">
        <f>([75]SUMMARY!$G208)</f>
        <v>0</v>
      </c>
      <c r="CK204" s="17">
        <f>([76]SUMMARY!$G208)</f>
        <v>0</v>
      </c>
      <c r="CL204" s="17">
        <f>([77]SUMMARY!$G208)</f>
        <v>0</v>
      </c>
      <c r="CM204" s="17">
        <f>([78]SUMMARY!$G208)</f>
        <v>0</v>
      </c>
      <c r="CN204" s="17">
        <f>([79]SUMMARY!$G208)</f>
        <v>0</v>
      </c>
      <c r="CO204" s="17">
        <f>([80]SUMMARY!$G208)</f>
        <v>0</v>
      </c>
      <c r="CP204" s="17">
        <f>([81]SUMMARY!$G208)</f>
        <v>0</v>
      </c>
      <c r="CQ204" s="17">
        <f>([82]SUMMARY!$G208)</f>
        <v>0</v>
      </c>
      <c r="CR204" s="17">
        <f>([83]SUMMARY!$G208)</f>
        <v>0</v>
      </c>
      <c r="CS204" s="17">
        <f>([84]SUMMARY!$G208)</f>
        <v>0</v>
      </c>
      <c r="CT204" s="17">
        <f>([85]SUMMARY!$F173)</f>
        <v>0</v>
      </c>
      <c r="CU204" s="17">
        <f>([86]SUMMARY!$G208)</f>
        <v>0</v>
      </c>
      <c r="CV204" s="17">
        <f>([87]SUMMARY!$G208)</f>
        <v>0</v>
      </c>
      <c r="CW204" s="17">
        <f>([88]SUMMARY!$G208)</f>
        <v>0</v>
      </c>
      <c r="CX204" s="17">
        <f>([89]SUMMARY!$G208)</f>
        <v>0</v>
      </c>
      <c r="CY204" s="17">
        <f>([90]SUMMARY!$G208)</f>
        <v>0</v>
      </c>
      <c r="CZ204" s="17">
        <f>([91]SUMMARY!$G208)</f>
        <v>0</v>
      </c>
      <c r="DA204" s="17">
        <f>([92]SUMMARY!$G208)</f>
        <v>0</v>
      </c>
    </row>
    <row r="205" spans="1:105">
      <c r="A205" s="131">
        <v>4031004</v>
      </c>
      <c r="B205" s="131" t="s">
        <v>160</v>
      </c>
      <c r="C205" s="132">
        <v>0</v>
      </c>
      <c r="D205" s="132">
        <v>0</v>
      </c>
      <c r="E205" s="132">
        <f t="shared" si="371"/>
        <v>0</v>
      </c>
      <c r="F205" s="21">
        <f>SUM(E205-D205)</f>
        <v>0</v>
      </c>
      <c r="G205" s="21">
        <f t="shared" si="372"/>
        <v>0</v>
      </c>
      <c r="H205" s="21">
        <f t="shared" si="373"/>
        <v>0</v>
      </c>
      <c r="I205" s="21">
        <f t="shared" si="374"/>
        <v>0</v>
      </c>
      <c r="J205" s="21">
        <f t="shared" si="375"/>
        <v>0</v>
      </c>
      <c r="K205" s="21">
        <f t="shared" si="376"/>
        <v>0</v>
      </c>
      <c r="L205" s="21">
        <f t="shared" si="377"/>
        <v>0</v>
      </c>
      <c r="M205" s="21">
        <f t="shared" si="378"/>
        <v>0</v>
      </c>
      <c r="N205" s="21">
        <f>SUM(CB205:CH205)</f>
        <v>0</v>
      </c>
      <c r="O205" s="21">
        <f t="shared" si="379"/>
        <v>0</v>
      </c>
      <c r="P205" s="21">
        <f>SUM(CS205:DA205)</f>
        <v>0</v>
      </c>
      <c r="Q205" s="17">
        <f>([4]SUMMARY!$G209)</f>
        <v>0</v>
      </c>
      <c r="R205" s="17">
        <f>([5]SUMMARY!$G209)</f>
        <v>0</v>
      </c>
      <c r="S205" s="17">
        <f>([6]SUMMARY!$G209)</f>
        <v>0</v>
      </c>
      <c r="T205" s="17">
        <f>([7]SUMMARY!$G209)</f>
        <v>0</v>
      </c>
      <c r="U205" s="17">
        <f>([8]SUMMARY!$G209)</f>
        <v>0</v>
      </c>
      <c r="V205" s="17">
        <f>([9]SUMMARY!$G209)</f>
        <v>0</v>
      </c>
      <c r="W205" s="17">
        <f>([10]SUMMARY!$G209)</f>
        <v>0</v>
      </c>
      <c r="X205" s="17">
        <f>([11]SUMMARY!$G209)</f>
        <v>0</v>
      </c>
      <c r="Y205" s="17">
        <f>([12]SUMMARY!$G209)</f>
        <v>0</v>
      </c>
      <c r="Z205" s="17">
        <f>([13]SUMMARY!$G209)</f>
        <v>0</v>
      </c>
      <c r="AA205" s="17">
        <f>([14]SUMMARY!$G209)</f>
        <v>0</v>
      </c>
      <c r="AB205" s="17">
        <f>([15]SUMMARY!$G209)</f>
        <v>0</v>
      </c>
      <c r="AC205" s="17">
        <f>([16]SUMMARY!$G209)</f>
        <v>0</v>
      </c>
      <c r="AD205" s="17">
        <f>([93]SUMMARY!$G209)</f>
        <v>0</v>
      </c>
      <c r="AE205" s="17">
        <f>([18]SUMMARY!$G209)</f>
        <v>0</v>
      </c>
      <c r="AF205" s="17">
        <f>([19]SUMMARY!$G209)</f>
        <v>0</v>
      </c>
      <c r="AG205" s="17">
        <f>([20]SUMMARY!$G209)</f>
        <v>0</v>
      </c>
      <c r="AH205" s="17">
        <f>([21]SUMMARY!$G209)</f>
        <v>0</v>
      </c>
      <c r="AI205" s="17">
        <f>([22]SUMMARY!$G209)</f>
        <v>0</v>
      </c>
      <c r="AJ205" s="17">
        <f>([23]SUMMARY!$G209)</f>
        <v>0</v>
      </c>
      <c r="AK205" s="17">
        <f>([24]SUMMARY!$G209)</f>
        <v>0</v>
      </c>
      <c r="AL205" s="17">
        <f>([25]SUMMARY!$G209)</f>
        <v>0</v>
      </c>
      <c r="AM205" s="17">
        <f>([26]SUMMARY!$G209)</f>
        <v>0</v>
      </c>
      <c r="AN205" s="17">
        <f>([27]SUMMARY!$G209)</f>
        <v>0</v>
      </c>
      <c r="AO205" s="17">
        <f>([28]SUMMARY!$G209)</f>
        <v>0</v>
      </c>
      <c r="AP205" s="17">
        <f>([29]SUMMARY!$F174)</f>
        <v>0</v>
      </c>
      <c r="AQ205" s="17">
        <f>([30]SUMMARY!$G209)</f>
        <v>0</v>
      </c>
      <c r="AR205" s="17">
        <f>([31]SUMMARY!$G209)</f>
        <v>0</v>
      </c>
      <c r="AS205" s="17">
        <f>([32]SUMMARY!$G209)</f>
        <v>0</v>
      </c>
      <c r="AT205" s="17">
        <f>([33]SUMMARY!$G209)</f>
        <v>0</v>
      </c>
      <c r="AU205" s="17">
        <f>([34]SUMMARY!$G209)</f>
        <v>0</v>
      </c>
      <c r="AV205" s="17">
        <f>([35]SUMMARY!$G209)</f>
        <v>0</v>
      </c>
      <c r="AW205" s="17">
        <f>([36]SUMMARY!$G209)</f>
        <v>0</v>
      </c>
      <c r="AX205" s="17">
        <f>([37]SUMMARY!$G209)</f>
        <v>0</v>
      </c>
      <c r="AY205" s="17">
        <f>([38]SUMMARY!$G209)</f>
        <v>0</v>
      </c>
      <c r="AZ205" s="17">
        <f>([39]SUMMARY!$G209)</f>
        <v>0</v>
      </c>
      <c r="BA205" s="17">
        <f>([40]SUMMARY!$G209)</f>
        <v>0</v>
      </c>
      <c r="BB205" s="17">
        <f>([41]SUMMARY!$F174)</f>
        <v>0</v>
      </c>
      <c r="BC205" s="17">
        <f>([42]SUMMARY!$G209)</f>
        <v>0</v>
      </c>
      <c r="BD205" s="17">
        <f>([43]SUMMARY!$G209)</f>
        <v>0</v>
      </c>
      <c r="BE205" s="17">
        <f>([44]SUMMARY!$G209)</f>
        <v>0</v>
      </c>
      <c r="BF205" s="17">
        <f>([45]SUMMARY!$G209)</f>
        <v>0</v>
      </c>
      <c r="BG205" s="17">
        <f>([46]SUMMARY!$G209)</f>
        <v>0</v>
      </c>
      <c r="BH205" s="17">
        <f>([47]SUMMARY!$F174)</f>
        <v>0</v>
      </c>
      <c r="BI205" s="17">
        <f>([48]SUMMARY!$F174)</f>
        <v>0</v>
      </c>
      <c r="BJ205" s="17">
        <f>([49]SUMMARY!$F174)</f>
        <v>0</v>
      </c>
      <c r="BK205" s="17">
        <f>([50]SUMMARY!$G209)</f>
        <v>0</v>
      </c>
      <c r="BL205" s="17">
        <f>([51]SUMMARY!$F174)</f>
        <v>0</v>
      </c>
      <c r="BM205" s="17">
        <f>([52]SUMMARY!$G209)</f>
        <v>0</v>
      </c>
      <c r="BN205" s="17">
        <f>([53]SUMMARY!$G209)</f>
        <v>0</v>
      </c>
      <c r="BO205" s="17">
        <f>([54]SUMMARY!$G209)</f>
        <v>0</v>
      </c>
      <c r="BP205" s="17">
        <f>([55]SUMMARY!$G209)</f>
        <v>0</v>
      </c>
      <c r="BQ205" s="17">
        <f>([56]SUMMARY!$G209)</f>
        <v>0</v>
      </c>
      <c r="BR205" s="17">
        <f>([57]SUMMARY!$G209)</f>
        <v>0</v>
      </c>
      <c r="BS205" s="17">
        <f>([58]SUMMARY!$F174)</f>
        <v>0</v>
      </c>
      <c r="BT205" s="17">
        <f>([59]SUMMARY!$F174)</f>
        <v>0</v>
      </c>
      <c r="BU205" s="17">
        <f>([60]SUMMARY!$G209)</f>
        <v>0</v>
      </c>
      <c r="BV205" s="17">
        <f>([61]SUMMARY!$F174)</f>
        <v>0</v>
      </c>
      <c r="BW205" s="17">
        <f>([62]SUMMARY!$G209)</f>
        <v>0</v>
      </c>
      <c r="BX205" s="17">
        <f>([63]SUMMARY!$G209)</f>
        <v>0</v>
      </c>
      <c r="BY205" s="17">
        <f>([64]SUMMARY!$G209)</f>
        <v>0</v>
      </c>
      <c r="BZ205" s="17">
        <f>([65]SUMMARY!$G209)</f>
        <v>0</v>
      </c>
      <c r="CA205" s="17">
        <f>([66]SUMMARY!$G209)</f>
        <v>0</v>
      </c>
      <c r="CB205" s="17">
        <f>([67]SUMMARY!$G209)</f>
        <v>0</v>
      </c>
      <c r="CC205" s="17">
        <f>([68]SUMMARY!$G209)</f>
        <v>0</v>
      </c>
      <c r="CD205" s="17">
        <f>([69]SUMMARY!$G209)</f>
        <v>0</v>
      </c>
      <c r="CE205" s="17">
        <f>([70]SUMMARY!$G209)</f>
        <v>0</v>
      </c>
      <c r="CF205" s="17">
        <f>([71]SUMMARY!$G209)</f>
        <v>0</v>
      </c>
      <c r="CG205" s="17">
        <f>([72]SUMMARY!$G209)</f>
        <v>0</v>
      </c>
      <c r="CH205" s="17">
        <f>([73]SUMMARY!$G209)</f>
        <v>0</v>
      </c>
      <c r="CI205" s="17">
        <f>([74]SUMMARY!$G209)</f>
        <v>0</v>
      </c>
      <c r="CJ205" s="17">
        <f>([75]SUMMARY!$G209)</f>
        <v>0</v>
      </c>
      <c r="CK205" s="17">
        <f>([76]SUMMARY!$G209)</f>
        <v>0</v>
      </c>
      <c r="CL205" s="17">
        <f>([77]SUMMARY!$G209)</f>
        <v>0</v>
      </c>
      <c r="CM205" s="17">
        <f>([78]SUMMARY!$G209)</f>
        <v>0</v>
      </c>
      <c r="CN205" s="17">
        <f>([79]SUMMARY!$G209)</f>
        <v>0</v>
      </c>
      <c r="CO205" s="17">
        <f>([80]SUMMARY!$G209)</f>
        <v>0</v>
      </c>
      <c r="CP205" s="17">
        <f>([81]SUMMARY!$G209)</f>
        <v>0</v>
      </c>
      <c r="CQ205" s="17">
        <f>([82]SUMMARY!$G209)</f>
        <v>0</v>
      </c>
      <c r="CR205" s="17">
        <f>([83]SUMMARY!$G209)</f>
        <v>0</v>
      </c>
      <c r="CS205" s="17">
        <f>([84]SUMMARY!$G209)</f>
        <v>0</v>
      </c>
      <c r="CT205" s="17">
        <f>([85]SUMMARY!$F174)</f>
        <v>0</v>
      </c>
      <c r="CU205" s="17">
        <f>([86]SUMMARY!$G209)</f>
        <v>0</v>
      </c>
      <c r="CV205" s="17">
        <f>([87]SUMMARY!$G209)</f>
        <v>0</v>
      </c>
      <c r="CW205" s="17">
        <f>([88]SUMMARY!$G209)</f>
        <v>0</v>
      </c>
      <c r="CX205" s="17">
        <f>([89]SUMMARY!$G209)</f>
        <v>0</v>
      </c>
      <c r="CY205" s="17">
        <f>([90]SUMMARY!$G209)</f>
        <v>0</v>
      </c>
      <c r="CZ205" s="17">
        <f>([91]SUMMARY!$G209)</f>
        <v>0</v>
      </c>
      <c r="DA205" s="17">
        <f>([92]SUMMARY!$G209)</f>
        <v>0</v>
      </c>
    </row>
    <row r="206" spans="1:105">
      <c r="A206" s="131">
        <v>4031005</v>
      </c>
      <c r="B206" s="131" t="s">
        <v>161</v>
      </c>
      <c r="C206" s="132">
        <v>0</v>
      </c>
      <c r="D206" s="132">
        <v>0</v>
      </c>
      <c r="E206" s="132">
        <f t="shared" si="371"/>
        <v>0</v>
      </c>
      <c r="F206" s="21">
        <f>SUM(E206-D206)</f>
        <v>0</v>
      </c>
      <c r="G206" s="21">
        <v>8000000</v>
      </c>
      <c r="H206" s="21">
        <v>9000000</v>
      </c>
      <c r="I206" s="21">
        <f t="shared" si="374"/>
        <v>0</v>
      </c>
      <c r="J206" s="21">
        <f t="shared" si="375"/>
        <v>0</v>
      </c>
      <c r="K206" s="21">
        <f t="shared" si="376"/>
        <v>0</v>
      </c>
      <c r="L206" s="21">
        <f t="shared" si="377"/>
        <v>0</v>
      </c>
      <c r="M206" s="21">
        <f t="shared" si="378"/>
        <v>0</v>
      </c>
      <c r="N206" s="21">
        <f>SUM(CB206:CH206)</f>
        <v>0</v>
      </c>
      <c r="O206" s="21">
        <f t="shared" si="379"/>
        <v>0</v>
      </c>
      <c r="P206" s="21">
        <f>SUM(CS206:DA206)</f>
        <v>0</v>
      </c>
      <c r="Q206" s="17">
        <f>([4]SUMMARY!$G210)</f>
        <v>0</v>
      </c>
      <c r="R206" s="17">
        <f>([5]SUMMARY!$G210)</f>
        <v>0</v>
      </c>
      <c r="S206" s="17">
        <f>([6]SUMMARY!$G210)</f>
        <v>0</v>
      </c>
      <c r="T206" s="17">
        <f>([7]SUMMARY!$G210)</f>
        <v>0</v>
      </c>
      <c r="U206" s="17">
        <f>([8]SUMMARY!$G210)</f>
        <v>0</v>
      </c>
      <c r="V206" s="17">
        <f>([9]SUMMARY!$G210)</f>
        <v>0</v>
      </c>
      <c r="W206" s="17">
        <f>([10]SUMMARY!$G210)</f>
        <v>0</v>
      </c>
      <c r="X206" s="17">
        <f>([11]SUMMARY!$G210)</f>
        <v>0</v>
      </c>
      <c r="Y206" s="17">
        <f>([12]SUMMARY!$G210)</f>
        <v>0</v>
      </c>
      <c r="Z206" s="17">
        <f>([13]SUMMARY!$G210)</f>
        <v>0</v>
      </c>
      <c r="AA206" s="17">
        <f>([14]SUMMARY!$G210)</f>
        <v>0</v>
      </c>
      <c r="AB206" s="17">
        <f>([15]SUMMARY!$G210)</f>
        <v>0</v>
      </c>
      <c r="AC206" s="17">
        <f>([16]SUMMARY!$G210)</f>
        <v>0</v>
      </c>
      <c r="AD206" s="17">
        <f>([93]SUMMARY!$G210)</f>
        <v>0</v>
      </c>
      <c r="AE206" s="17">
        <f>([18]SUMMARY!$G210)</f>
        <v>0</v>
      </c>
      <c r="AF206" s="17">
        <f>([19]SUMMARY!$G210)</f>
        <v>0</v>
      </c>
      <c r="AG206" s="17">
        <f>([20]SUMMARY!$G210)</f>
        <v>0</v>
      </c>
      <c r="AH206" s="17">
        <f>([21]SUMMARY!$G210)</f>
        <v>0</v>
      </c>
      <c r="AI206" s="17">
        <f>([22]SUMMARY!$G210)</f>
        <v>0</v>
      </c>
      <c r="AJ206" s="17">
        <f>([23]SUMMARY!$G210)</f>
        <v>0</v>
      </c>
      <c r="AK206" s="17">
        <f>([24]SUMMARY!$G210)</f>
        <v>0</v>
      </c>
      <c r="AL206" s="17">
        <f>([25]SUMMARY!$G210)</f>
        <v>0</v>
      </c>
      <c r="AM206" s="17">
        <f>([26]SUMMARY!$G210)</f>
        <v>0</v>
      </c>
      <c r="AN206" s="17">
        <f>([27]SUMMARY!$G210)</f>
        <v>0</v>
      </c>
      <c r="AO206" s="17">
        <f>([28]SUMMARY!$G210)</f>
        <v>0</v>
      </c>
      <c r="AP206" s="17">
        <f>([29]SUMMARY!$F175)</f>
        <v>0</v>
      </c>
      <c r="AQ206" s="17">
        <f>([30]SUMMARY!$G210)</f>
        <v>0</v>
      </c>
      <c r="AR206" s="17">
        <f>([31]SUMMARY!$G210)</f>
        <v>0</v>
      </c>
      <c r="AS206" s="17">
        <f>([32]SUMMARY!$G210)</f>
        <v>0</v>
      </c>
      <c r="AT206" s="17">
        <f>([33]SUMMARY!$G210)</f>
        <v>0</v>
      </c>
      <c r="AU206" s="17">
        <f>([34]SUMMARY!$G210)</f>
        <v>0</v>
      </c>
      <c r="AV206" s="17">
        <f>([35]SUMMARY!$G210)</f>
        <v>0</v>
      </c>
      <c r="AW206" s="17">
        <f>([36]SUMMARY!$G210)</f>
        <v>0</v>
      </c>
      <c r="AX206" s="17">
        <f>([37]SUMMARY!$G210)</f>
        <v>0</v>
      </c>
      <c r="AY206" s="17">
        <f>([38]SUMMARY!$G210)</f>
        <v>0</v>
      </c>
      <c r="AZ206" s="17">
        <f>([39]SUMMARY!$G210)</f>
        <v>0</v>
      </c>
      <c r="BA206" s="17">
        <f>([40]SUMMARY!$G210)</f>
        <v>0</v>
      </c>
      <c r="BB206" s="17">
        <f>([41]SUMMARY!$F175)</f>
        <v>0</v>
      </c>
      <c r="BC206" s="17">
        <f>([42]SUMMARY!$G210)</f>
        <v>0</v>
      </c>
      <c r="BD206" s="17">
        <f>([43]SUMMARY!$G210)</f>
        <v>0</v>
      </c>
      <c r="BE206" s="17">
        <f>([44]SUMMARY!$G210)</f>
        <v>0</v>
      </c>
      <c r="BF206" s="17">
        <f>([45]SUMMARY!$G210)</f>
        <v>0</v>
      </c>
      <c r="BG206" s="17">
        <f>([46]SUMMARY!$G210)</f>
        <v>0</v>
      </c>
      <c r="BH206" s="17">
        <f>([47]SUMMARY!$F175)</f>
        <v>0</v>
      </c>
      <c r="BI206" s="17">
        <f>([48]SUMMARY!$F175)</f>
        <v>0</v>
      </c>
      <c r="BJ206" s="17">
        <f>([49]SUMMARY!$F175)</f>
        <v>0</v>
      </c>
      <c r="BK206" s="17">
        <f>([50]SUMMARY!$G210)</f>
        <v>0</v>
      </c>
      <c r="BL206" s="17">
        <f>([51]SUMMARY!$F175)</f>
        <v>0</v>
      </c>
      <c r="BM206" s="17">
        <f>([52]SUMMARY!$G210)</f>
        <v>0</v>
      </c>
      <c r="BN206" s="17">
        <f>([53]SUMMARY!$G210)</f>
        <v>0</v>
      </c>
      <c r="BO206" s="17">
        <f>([54]SUMMARY!$G210)</f>
        <v>0</v>
      </c>
      <c r="BP206" s="17">
        <f>([55]SUMMARY!$G210)</f>
        <v>0</v>
      </c>
      <c r="BQ206" s="17">
        <f>([56]SUMMARY!$G210)</f>
        <v>0</v>
      </c>
      <c r="BR206" s="17">
        <f>([57]SUMMARY!$G210)</f>
        <v>0</v>
      </c>
      <c r="BS206" s="17">
        <f>([58]SUMMARY!$F175)</f>
        <v>0</v>
      </c>
      <c r="BT206" s="17">
        <f>([59]SUMMARY!$F175)</f>
        <v>0</v>
      </c>
      <c r="BU206" s="17">
        <f>([60]SUMMARY!$G210)</f>
        <v>0</v>
      </c>
      <c r="BV206" s="17">
        <f>([61]SUMMARY!$F175)</f>
        <v>0</v>
      </c>
      <c r="BW206" s="17">
        <f>([62]SUMMARY!$G210)</f>
        <v>0</v>
      </c>
      <c r="BX206" s="17">
        <f>([63]SUMMARY!$G210)</f>
        <v>0</v>
      </c>
      <c r="BY206" s="17">
        <f>([64]SUMMARY!$G210)</f>
        <v>0</v>
      </c>
      <c r="BZ206" s="17">
        <f>([65]SUMMARY!$G210)</f>
        <v>0</v>
      </c>
      <c r="CA206" s="17">
        <f>([66]SUMMARY!$G210)</f>
        <v>0</v>
      </c>
      <c r="CB206" s="17">
        <f>([67]SUMMARY!$G210)</f>
        <v>0</v>
      </c>
      <c r="CC206" s="17">
        <f>([68]SUMMARY!$G210)</f>
        <v>0</v>
      </c>
      <c r="CD206" s="17">
        <f>([69]SUMMARY!$G210)</f>
        <v>0</v>
      </c>
      <c r="CE206" s="17">
        <f>([70]SUMMARY!$G210)</f>
        <v>0</v>
      </c>
      <c r="CF206" s="17">
        <f>([71]SUMMARY!$G210)</f>
        <v>0</v>
      </c>
      <c r="CG206" s="17">
        <f>([72]SUMMARY!$G210)</f>
        <v>0</v>
      </c>
      <c r="CH206" s="17">
        <f>([73]SUMMARY!$G210)</f>
        <v>0</v>
      </c>
      <c r="CI206" s="17">
        <f>([74]SUMMARY!$G210)</f>
        <v>0</v>
      </c>
      <c r="CJ206" s="17">
        <f>([75]SUMMARY!$G210)</f>
        <v>0</v>
      </c>
      <c r="CK206" s="17">
        <f>([76]SUMMARY!$G210)</f>
        <v>0</v>
      </c>
      <c r="CL206" s="17">
        <f>([77]SUMMARY!$G210)</f>
        <v>0</v>
      </c>
      <c r="CM206" s="17">
        <f>([78]SUMMARY!$G210)</f>
        <v>0</v>
      </c>
      <c r="CN206" s="17">
        <f>([79]SUMMARY!$G210)</f>
        <v>0</v>
      </c>
      <c r="CO206" s="17">
        <f>([80]SUMMARY!$G210)</f>
        <v>0</v>
      </c>
      <c r="CP206" s="17">
        <f>([81]SUMMARY!$G210)</f>
        <v>0</v>
      </c>
      <c r="CQ206" s="17">
        <f>([82]SUMMARY!$G210)</f>
        <v>0</v>
      </c>
      <c r="CR206" s="17">
        <f>([83]SUMMARY!$G210)</f>
        <v>0</v>
      </c>
      <c r="CS206" s="17">
        <f>([84]SUMMARY!$G210)</f>
        <v>0</v>
      </c>
      <c r="CT206" s="17">
        <f>([85]SUMMARY!$F175)</f>
        <v>0</v>
      </c>
      <c r="CU206" s="17">
        <f>([86]SUMMARY!$G210)</f>
        <v>0</v>
      </c>
      <c r="CV206" s="17">
        <f>([87]SUMMARY!$G210)</f>
        <v>0</v>
      </c>
      <c r="CW206" s="17">
        <f>([88]SUMMARY!$G210)</f>
        <v>0</v>
      </c>
      <c r="CX206" s="17">
        <f>([89]SUMMARY!$G210)</f>
        <v>0</v>
      </c>
      <c r="CY206" s="17">
        <f>([90]SUMMARY!$G210)</f>
        <v>0</v>
      </c>
      <c r="CZ206" s="17">
        <f>([91]SUMMARY!$G210)</f>
        <v>0</v>
      </c>
      <c r="DA206" s="17">
        <f>([92]SUMMARY!$G210)</f>
        <v>0</v>
      </c>
    </row>
    <row r="207" spans="1:105">
      <c r="A207" s="3">
        <v>4039995</v>
      </c>
      <c r="B207" s="3" t="s">
        <v>164</v>
      </c>
      <c r="C207" s="14">
        <v>509000</v>
      </c>
      <c r="D207" s="272">
        <f>SUM(D201:D206)</f>
        <v>0</v>
      </c>
      <c r="E207" s="272">
        <f>SUM(E201:E206)</f>
        <v>0</v>
      </c>
      <c r="F207" s="14">
        <f>SUM(F201:F206)</f>
        <v>0</v>
      </c>
      <c r="G207" s="14">
        <f t="shared" ref="G207:H207" si="380">SUM(G201:G206)</f>
        <v>8000000</v>
      </c>
      <c r="H207" s="14">
        <f t="shared" si="380"/>
        <v>9000000</v>
      </c>
      <c r="I207" s="21">
        <f t="shared" ref="I207:P207" si="381">SUM(I202:I206)</f>
        <v>0</v>
      </c>
      <c r="J207" s="21">
        <f t="shared" si="381"/>
        <v>0</v>
      </c>
      <c r="K207" s="21">
        <f t="shared" si="381"/>
        <v>0</v>
      </c>
      <c r="L207" s="21">
        <f t="shared" si="381"/>
        <v>0</v>
      </c>
      <c r="M207" s="21">
        <f t="shared" si="381"/>
        <v>0</v>
      </c>
      <c r="N207" s="21">
        <f t="shared" ref="N207" si="382">SUM(N202:N206)</f>
        <v>0</v>
      </c>
      <c r="O207" s="21">
        <f t="shared" si="381"/>
        <v>0</v>
      </c>
      <c r="P207" s="21">
        <f t="shared" si="381"/>
        <v>0</v>
      </c>
      <c r="Q207" s="9">
        <f t="shared" ref="Q207" si="383">SUM(Q201:Q206)</f>
        <v>0</v>
      </c>
      <c r="R207" s="9">
        <f t="shared" ref="R207:S207" si="384">SUM(R201:R206)</f>
        <v>0</v>
      </c>
      <c r="S207" s="9">
        <f t="shared" si="384"/>
        <v>0</v>
      </c>
      <c r="T207" s="9">
        <f t="shared" ref="T207:AB207" si="385">SUM(T201:T206)</f>
        <v>0</v>
      </c>
      <c r="U207" s="9">
        <f t="shared" si="385"/>
        <v>0</v>
      </c>
      <c r="V207" s="9">
        <f t="shared" si="385"/>
        <v>0</v>
      </c>
      <c r="W207" s="9">
        <f t="shared" si="385"/>
        <v>0</v>
      </c>
      <c r="X207" s="9">
        <f t="shared" si="385"/>
        <v>0</v>
      </c>
      <c r="Y207" s="9">
        <f t="shared" si="385"/>
        <v>0</v>
      </c>
      <c r="Z207" s="9">
        <f t="shared" si="385"/>
        <v>0</v>
      </c>
      <c r="AA207" s="9">
        <f t="shared" si="385"/>
        <v>0</v>
      </c>
      <c r="AB207" s="9">
        <f t="shared" si="385"/>
        <v>0</v>
      </c>
      <c r="AC207" s="9">
        <f t="shared" ref="AC207:AO207" si="386">SUM(AC201:AC206)</f>
        <v>0</v>
      </c>
      <c r="AD207" s="9">
        <f t="shared" si="386"/>
        <v>0</v>
      </c>
      <c r="AE207" s="9">
        <f t="shared" si="386"/>
        <v>0</v>
      </c>
      <c r="AF207" s="9">
        <f t="shared" si="386"/>
        <v>0</v>
      </c>
      <c r="AG207" s="9">
        <f t="shared" si="386"/>
        <v>0</v>
      </c>
      <c r="AH207" s="9">
        <f t="shared" si="386"/>
        <v>0</v>
      </c>
      <c r="AI207" s="9">
        <f t="shared" si="386"/>
        <v>0</v>
      </c>
      <c r="AJ207" s="9">
        <f t="shared" si="386"/>
        <v>0</v>
      </c>
      <c r="AK207" s="9">
        <f t="shared" ref="AK207" si="387">SUM(AK201:AK206)</f>
        <v>0</v>
      </c>
      <c r="AL207" s="9">
        <f t="shared" si="386"/>
        <v>0</v>
      </c>
      <c r="AM207" s="9">
        <f t="shared" si="386"/>
        <v>0</v>
      </c>
      <c r="AN207" s="9">
        <f t="shared" si="386"/>
        <v>0</v>
      </c>
      <c r="AO207" s="9">
        <f t="shared" si="386"/>
        <v>0</v>
      </c>
      <c r="AP207" s="9">
        <f t="shared" ref="AP207:DA207" si="388">SUM(AP201:AP206)</f>
        <v>0</v>
      </c>
      <c r="AQ207" s="9">
        <f t="shared" si="388"/>
        <v>0</v>
      </c>
      <c r="AR207" s="9">
        <f t="shared" si="388"/>
        <v>0</v>
      </c>
      <c r="AS207" s="9">
        <f t="shared" si="388"/>
        <v>0</v>
      </c>
      <c r="AT207" s="9">
        <f t="shared" si="388"/>
        <v>0</v>
      </c>
      <c r="AU207" s="9">
        <f t="shared" si="388"/>
        <v>0</v>
      </c>
      <c r="AV207" s="9">
        <f t="shared" si="388"/>
        <v>0</v>
      </c>
      <c r="AW207" s="9">
        <f t="shared" si="388"/>
        <v>0</v>
      </c>
      <c r="AX207" s="9">
        <f t="shared" si="388"/>
        <v>0</v>
      </c>
      <c r="AY207" s="9">
        <f t="shared" si="388"/>
        <v>0</v>
      </c>
      <c r="AZ207" s="9">
        <f t="shared" si="388"/>
        <v>0</v>
      </c>
      <c r="BA207" s="9">
        <f t="shared" si="388"/>
        <v>0</v>
      </c>
      <c r="BB207" s="9">
        <f t="shared" si="388"/>
        <v>0</v>
      </c>
      <c r="BC207" s="9">
        <f t="shared" si="388"/>
        <v>0</v>
      </c>
      <c r="BD207" s="9">
        <f t="shared" si="388"/>
        <v>0</v>
      </c>
      <c r="BE207" s="9">
        <f t="shared" si="388"/>
        <v>0</v>
      </c>
      <c r="BF207" s="9">
        <f t="shared" si="388"/>
        <v>0</v>
      </c>
      <c r="BG207" s="9">
        <f t="shared" si="388"/>
        <v>0</v>
      </c>
      <c r="BH207" s="9">
        <f t="shared" si="388"/>
        <v>0</v>
      </c>
      <c r="BI207" s="9">
        <f t="shared" si="388"/>
        <v>0</v>
      </c>
      <c r="BJ207" s="9">
        <f t="shared" si="388"/>
        <v>0</v>
      </c>
      <c r="BK207" s="9">
        <f t="shared" si="388"/>
        <v>0</v>
      </c>
      <c r="BL207" s="9">
        <f t="shared" si="388"/>
        <v>0</v>
      </c>
      <c r="BM207" s="9">
        <f t="shared" si="388"/>
        <v>0</v>
      </c>
      <c r="BN207" s="9">
        <f t="shared" si="388"/>
        <v>0</v>
      </c>
      <c r="BO207" s="9">
        <f t="shared" si="388"/>
        <v>0</v>
      </c>
      <c r="BP207" s="9">
        <f t="shared" si="388"/>
        <v>0</v>
      </c>
      <c r="BQ207" s="9">
        <f t="shared" si="388"/>
        <v>0</v>
      </c>
      <c r="BR207" s="9">
        <f t="shared" si="388"/>
        <v>0</v>
      </c>
      <c r="BS207" s="9">
        <f t="shared" si="388"/>
        <v>0</v>
      </c>
      <c r="BT207" s="9">
        <f t="shared" si="388"/>
        <v>0</v>
      </c>
      <c r="BU207" s="9">
        <f t="shared" si="388"/>
        <v>0</v>
      </c>
      <c r="BV207" s="9">
        <f t="shared" ref="BV207" si="389">SUM(BV201:BV206)</f>
        <v>0</v>
      </c>
      <c r="BW207" s="9">
        <f t="shared" si="388"/>
        <v>0</v>
      </c>
      <c r="BX207" s="9">
        <f t="shared" si="388"/>
        <v>0</v>
      </c>
      <c r="BY207" s="9">
        <f t="shared" si="388"/>
        <v>0</v>
      </c>
      <c r="BZ207" s="9">
        <f t="shared" si="388"/>
        <v>0</v>
      </c>
      <c r="CA207" s="9">
        <f t="shared" si="388"/>
        <v>0</v>
      </c>
      <c r="CB207" s="9">
        <f t="shared" si="388"/>
        <v>0</v>
      </c>
      <c r="CC207" s="9">
        <f t="shared" si="388"/>
        <v>0</v>
      </c>
      <c r="CD207" s="9">
        <f t="shared" si="388"/>
        <v>0</v>
      </c>
      <c r="CE207" s="9">
        <f t="shared" si="388"/>
        <v>0</v>
      </c>
      <c r="CF207" s="9">
        <f t="shared" si="388"/>
        <v>0</v>
      </c>
      <c r="CG207" s="9">
        <f t="shared" si="388"/>
        <v>0</v>
      </c>
      <c r="CH207" s="9">
        <f t="shared" si="388"/>
        <v>0</v>
      </c>
      <c r="CI207" s="9">
        <f t="shared" si="388"/>
        <v>0</v>
      </c>
      <c r="CJ207" s="9">
        <f t="shared" si="388"/>
        <v>0</v>
      </c>
      <c r="CK207" s="9">
        <f t="shared" si="388"/>
        <v>0</v>
      </c>
      <c r="CL207" s="9">
        <f t="shared" si="388"/>
        <v>0</v>
      </c>
      <c r="CM207" s="9">
        <f t="shared" si="388"/>
        <v>0</v>
      </c>
      <c r="CN207" s="9">
        <f t="shared" si="388"/>
        <v>0</v>
      </c>
      <c r="CO207" s="9">
        <f t="shared" si="388"/>
        <v>0</v>
      </c>
      <c r="CP207" s="9">
        <f t="shared" si="388"/>
        <v>0</v>
      </c>
      <c r="CQ207" s="9">
        <f t="shared" si="388"/>
        <v>0</v>
      </c>
      <c r="CR207" s="9">
        <f t="shared" si="388"/>
        <v>0</v>
      </c>
      <c r="CS207" s="9">
        <f t="shared" si="388"/>
        <v>0</v>
      </c>
      <c r="CT207" s="9">
        <f t="shared" si="388"/>
        <v>0</v>
      </c>
      <c r="CU207" s="9">
        <f t="shared" si="388"/>
        <v>0</v>
      </c>
      <c r="CV207" s="9">
        <f t="shared" si="388"/>
        <v>0</v>
      </c>
      <c r="CW207" s="9">
        <f t="shared" si="388"/>
        <v>0</v>
      </c>
      <c r="CX207" s="9">
        <f t="shared" si="388"/>
        <v>0</v>
      </c>
      <c r="CY207" s="9">
        <f t="shared" si="388"/>
        <v>0</v>
      </c>
      <c r="CZ207" s="9">
        <f t="shared" si="388"/>
        <v>0</v>
      </c>
      <c r="DA207" s="9">
        <f t="shared" si="388"/>
        <v>0</v>
      </c>
    </row>
    <row r="208" spans="1:105">
      <c r="A208" s="2"/>
      <c r="B208" s="2"/>
      <c r="C208" s="13"/>
      <c r="D208" s="13"/>
      <c r="I208" s="24"/>
      <c r="J208" s="24"/>
      <c r="K208" s="24"/>
      <c r="L208" s="24"/>
      <c r="M208" s="24"/>
      <c r="N208" s="24"/>
      <c r="O208" s="24"/>
      <c r="P208" s="24"/>
    </row>
    <row r="209" spans="1:105" ht="15.75" thickBot="1">
      <c r="A209" s="5">
        <v>4039995</v>
      </c>
      <c r="B209" s="5" t="s">
        <v>165</v>
      </c>
      <c r="C209" s="16">
        <v>109731662</v>
      </c>
      <c r="D209" s="16">
        <v>65200450</v>
      </c>
      <c r="E209" s="275">
        <f>SUM(E199+E207)</f>
        <v>49928872</v>
      </c>
      <c r="F209" s="16">
        <f>SUM(F199+F207)</f>
        <v>-15271578</v>
      </c>
      <c r="G209" s="16">
        <f t="shared" ref="G209:H209" si="390">SUM(G199+G207)</f>
        <v>37110565</v>
      </c>
      <c r="H209" s="16">
        <f t="shared" si="390"/>
        <v>33336646.074999999</v>
      </c>
      <c r="I209" s="23">
        <f t="shared" ref="I209:P209" si="391">SUM(I207+I199)</f>
        <v>0</v>
      </c>
      <c r="J209" s="23">
        <f t="shared" si="391"/>
        <v>0</v>
      </c>
      <c r="K209" s="23">
        <f t="shared" si="391"/>
        <v>0</v>
      </c>
      <c r="L209" s="23">
        <f t="shared" si="391"/>
        <v>14898872</v>
      </c>
      <c r="M209" s="23">
        <f t="shared" si="391"/>
        <v>12000000</v>
      </c>
      <c r="N209" s="23">
        <f t="shared" ref="N209" si="392">SUM(N207+N199)</f>
        <v>9030000</v>
      </c>
      <c r="O209" s="23">
        <f t="shared" si="391"/>
        <v>14000000</v>
      </c>
      <c r="P209" s="23">
        <f t="shared" si="391"/>
        <v>0</v>
      </c>
      <c r="Q209" s="10">
        <f t="shared" ref="Q209" si="393">SUM(Q199+Q207)</f>
        <v>0</v>
      </c>
      <c r="R209" s="10">
        <f t="shared" ref="R209:S209" si="394">SUM(R199+R207)</f>
        <v>0</v>
      </c>
      <c r="S209" s="10">
        <f t="shared" si="394"/>
        <v>0</v>
      </c>
      <c r="T209" s="10">
        <f t="shared" ref="T209:AB209" si="395">SUM(T199+T207)</f>
        <v>0</v>
      </c>
      <c r="U209" s="10">
        <f t="shared" si="395"/>
        <v>0</v>
      </c>
      <c r="V209" s="10">
        <f t="shared" si="395"/>
        <v>0</v>
      </c>
      <c r="W209" s="10">
        <f t="shared" si="395"/>
        <v>0</v>
      </c>
      <c r="X209" s="10">
        <f t="shared" si="395"/>
        <v>0</v>
      </c>
      <c r="Y209" s="10">
        <f t="shared" si="395"/>
        <v>0</v>
      </c>
      <c r="Z209" s="10">
        <f t="shared" si="395"/>
        <v>0</v>
      </c>
      <c r="AA209" s="10">
        <f t="shared" si="395"/>
        <v>0</v>
      </c>
      <c r="AB209" s="10">
        <f t="shared" si="395"/>
        <v>0</v>
      </c>
      <c r="AC209" s="10">
        <f t="shared" ref="AC209:AO209" si="396">SUM(AC199+AC207)</f>
        <v>0</v>
      </c>
      <c r="AD209" s="10">
        <f t="shared" si="396"/>
        <v>0</v>
      </c>
      <c r="AE209" s="10">
        <f t="shared" si="396"/>
        <v>0</v>
      </c>
      <c r="AF209" s="10">
        <f t="shared" si="396"/>
        <v>0</v>
      </c>
      <c r="AG209" s="10">
        <f t="shared" si="396"/>
        <v>0</v>
      </c>
      <c r="AH209" s="10">
        <f t="shared" si="396"/>
        <v>0</v>
      </c>
      <c r="AI209" s="10">
        <f t="shared" si="396"/>
        <v>0</v>
      </c>
      <c r="AJ209" s="10">
        <f t="shared" si="396"/>
        <v>0</v>
      </c>
      <c r="AK209" s="10">
        <f t="shared" ref="AK209" si="397">SUM(AK199+AK207)</f>
        <v>0</v>
      </c>
      <c r="AL209" s="10">
        <f t="shared" si="396"/>
        <v>0</v>
      </c>
      <c r="AM209" s="10">
        <f t="shared" si="396"/>
        <v>0</v>
      </c>
      <c r="AN209" s="10">
        <f t="shared" si="396"/>
        <v>76103</v>
      </c>
      <c r="AO209" s="10">
        <f t="shared" si="396"/>
        <v>0</v>
      </c>
      <c r="AP209" s="10">
        <f t="shared" ref="AP209:DA209" si="398">SUM(AP199+AP207)</f>
        <v>0</v>
      </c>
      <c r="AQ209" s="10">
        <f t="shared" si="398"/>
        <v>0</v>
      </c>
      <c r="AR209" s="10">
        <f t="shared" si="398"/>
        <v>0</v>
      </c>
      <c r="AS209" s="10">
        <f t="shared" si="398"/>
        <v>0</v>
      </c>
      <c r="AT209" s="10">
        <f t="shared" si="398"/>
        <v>0</v>
      </c>
      <c r="AU209" s="10">
        <f t="shared" si="398"/>
        <v>2000000</v>
      </c>
      <c r="AV209" s="10">
        <f t="shared" si="398"/>
        <v>1000000</v>
      </c>
      <c r="AW209" s="10">
        <f t="shared" si="398"/>
        <v>0</v>
      </c>
      <c r="AX209" s="10">
        <f t="shared" si="398"/>
        <v>0</v>
      </c>
      <c r="AY209" s="10">
        <f t="shared" si="398"/>
        <v>0</v>
      </c>
      <c r="AZ209" s="10">
        <f t="shared" si="398"/>
        <v>0</v>
      </c>
      <c r="BA209" s="10">
        <f t="shared" si="398"/>
        <v>0</v>
      </c>
      <c r="BB209" s="10">
        <f t="shared" si="398"/>
        <v>0</v>
      </c>
      <c r="BC209" s="10">
        <f t="shared" si="398"/>
        <v>0</v>
      </c>
      <c r="BD209" s="10">
        <f t="shared" si="398"/>
        <v>0</v>
      </c>
      <c r="BE209" s="10">
        <f t="shared" si="398"/>
        <v>0</v>
      </c>
      <c r="BF209" s="10">
        <f t="shared" si="398"/>
        <v>0</v>
      </c>
      <c r="BG209" s="10">
        <f t="shared" si="398"/>
        <v>0</v>
      </c>
      <c r="BH209" s="10">
        <f t="shared" si="398"/>
        <v>0</v>
      </c>
      <c r="BI209" s="10">
        <f t="shared" si="398"/>
        <v>0</v>
      </c>
      <c r="BJ209" s="10">
        <f t="shared" si="398"/>
        <v>0</v>
      </c>
      <c r="BK209" s="10">
        <f t="shared" si="398"/>
        <v>11822769</v>
      </c>
      <c r="BL209" s="10">
        <f t="shared" si="398"/>
        <v>0</v>
      </c>
      <c r="BM209" s="10">
        <f t="shared" si="398"/>
        <v>0</v>
      </c>
      <c r="BN209" s="10">
        <f t="shared" si="398"/>
        <v>12000000</v>
      </c>
      <c r="BO209" s="10">
        <f t="shared" si="398"/>
        <v>0</v>
      </c>
      <c r="BP209" s="10">
        <f t="shared" si="398"/>
        <v>0</v>
      </c>
      <c r="BQ209" s="10">
        <f t="shared" si="398"/>
        <v>0</v>
      </c>
      <c r="BR209" s="10">
        <f t="shared" si="398"/>
        <v>0</v>
      </c>
      <c r="BS209" s="10">
        <f t="shared" si="398"/>
        <v>0</v>
      </c>
      <c r="BT209" s="10">
        <f t="shared" si="398"/>
        <v>0</v>
      </c>
      <c r="BU209" s="10">
        <f t="shared" si="398"/>
        <v>0</v>
      </c>
      <c r="BV209" s="10">
        <f t="shared" ref="BV209" si="399">SUM(BV199+BV207)</f>
        <v>0</v>
      </c>
      <c r="BW209" s="10">
        <f t="shared" si="398"/>
        <v>0</v>
      </c>
      <c r="BX209" s="10">
        <f t="shared" si="398"/>
        <v>0</v>
      </c>
      <c r="BY209" s="10">
        <f t="shared" si="398"/>
        <v>0</v>
      </c>
      <c r="BZ209" s="10">
        <f t="shared" si="398"/>
        <v>0</v>
      </c>
      <c r="CA209" s="10">
        <f t="shared" si="398"/>
        <v>0</v>
      </c>
      <c r="CB209" s="10">
        <f t="shared" si="398"/>
        <v>0</v>
      </c>
      <c r="CC209" s="10">
        <f t="shared" si="398"/>
        <v>3000000</v>
      </c>
      <c r="CD209" s="10">
        <f t="shared" si="398"/>
        <v>0</v>
      </c>
      <c r="CE209" s="10">
        <f t="shared" si="398"/>
        <v>0</v>
      </c>
      <c r="CF209" s="10">
        <f t="shared" si="398"/>
        <v>6030000</v>
      </c>
      <c r="CG209" s="10">
        <f t="shared" si="398"/>
        <v>0</v>
      </c>
      <c r="CH209" s="10">
        <f t="shared" si="398"/>
        <v>0</v>
      </c>
      <c r="CI209" s="10">
        <f t="shared" si="398"/>
        <v>0</v>
      </c>
      <c r="CJ209" s="10">
        <f t="shared" si="398"/>
        <v>0</v>
      </c>
      <c r="CK209" s="10">
        <f t="shared" si="398"/>
        <v>0</v>
      </c>
      <c r="CL209" s="10">
        <f t="shared" si="398"/>
        <v>0</v>
      </c>
      <c r="CM209" s="10">
        <f t="shared" si="398"/>
        <v>0</v>
      </c>
      <c r="CN209" s="10">
        <f t="shared" si="398"/>
        <v>0</v>
      </c>
      <c r="CO209" s="10">
        <f t="shared" si="398"/>
        <v>0</v>
      </c>
      <c r="CP209" s="10">
        <f t="shared" si="398"/>
        <v>0</v>
      </c>
      <c r="CQ209" s="10">
        <f t="shared" si="398"/>
        <v>0</v>
      </c>
      <c r="CR209" s="10">
        <f t="shared" si="398"/>
        <v>14000000</v>
      </c>
      <c r="CS209" s="10">
        <f t="shared" si="398"/>
        <v>0</v>
      </c>
      <c r="CT209" s="10">
        <f t="shared" si="398"/>
        <v>0</v>
      </c>
      <c r="CU209" s="10">
        <f t="shared" si="398"/>
        <v>0</v>
      </c>
      <c r="CV209" s="10">
        <f t="shared" si="398"/>
        <v>0</v>
      </c>
      <c r="CW209" s="10">
        <f t="shared" si="398"/>
        <v>0</v>
      </c>
      <c r="CX209" s="10">
        <f t="shared" si="398"/>
        <v>0</v>
      </c>
      <c r="CY209" s="10">
        <f t="shared" si="398"/>
        <v>0</v>
      </c>
      <c r="CZ209" s="10">
        <f t="shared" si="398"/>
        <v>0</v>
      </c>
      <c r="DA209" s="10">
        <f t="shared" si="398"/>
        <v>0</v>
      </c>
    </row>
    <row r="210" spans="1:105">
      <c r="I210" s="20"/>
      <c r="J210" s="20"/>
      <c r="K210" s="20"/>
      <c r="L210" s="20"/>
      <c r="M210" s="20"/>
      <c r="N210" s="20"/>
      <c r="O210" s="20"/>
      <c r="P210" s="20"/>
    </row>
    <row r="211" spans="1:105">
      <c r="C211" s="7">
        <v>91391071</v>
      </c>
      <c r="D211" s="13">
        <f>SUM(+D191+D209)+D190</f>
        <v>50978814.8125</v>
      </c>
      <c r="E211" s="13">
        <f>SUM(+E191+E209)+E190</f>
        <v>55976382</v>
      </c>
      <c r="F211" s="11">
        <f>SUM(+F191+F209)+F190</f>
        <v>4997567.1875</v>
      </c>
      <c r="G211" s="11">
        <f t="shared" ref="G211:H211" si="400">SUM(+G191+G209)+G190</f>
        <v>57768495.029999971</v>
      </c>
      <c r="H211" s="11">
        <f t="shared" si="400"/>
        <v>61374247.256650046</v>
      </c>
      <c r="I211" s="20">
        <f t="shared" ref="I211:P211" si="401">SUM(I209+I191)+I190</f>
        <v>28161896</v>
      </c>
      <c r="J211" s="20">
        <f t="shared" si="401"/>
        <v>9514645</v>
      </c>
      <c r="K211" s="20">
        <f t="shared" si="401"/>
        <v>-189178573</v>
      </c>
      <c r="L211" s="20">
        <f t="shared" si="401"/>
        <v>103736534</v>
      </c>
      <c r="M211" s="20">
        <f t="shared" si="401"/>
        <v>22994300</v>
      </c>
      <c r="N211" s="20">
        <f t="shared" ref="N211" si="402">SUM(N209+N191)+N190</f>
        <v>24041075</v>
      </c>
      <c r="O211" s="20">
        <f t="shared" si="401"/>
        <v>22135206</v>
      </c>
      <c r="P211" s="20">
        <f t="shared" si="401"/>
        <v>34571299</v>
      </c>
    </row>
    <row r="212" spans="1:105">
      <c r="I212" s="20"/>
      <c r="J212" s="20"/>
      <c r="K212" s="20"/>
      <c r="L212" s="20"/>
      <c r="M212" s="20"/>
      <c r="N212" s="20"/>
      <c r="O212" s="20"/>
      <c r="P212" s="20"/>
    </row>
    <row r="213" spans="1:105">
      <c r="B213" s="73" t="str">
        <f>(B42)</f>
        <v>TOTAL EMPLOYEE/COUNCILORS RELATED COST</v>
      </c>
      <c r="C213" s="21">
        <v>231793555</v>
      </c>
      <c r="D213" s="21">
        <v>246215177</v>
      </c>
      <c r="E213" s="132">
        <f t="shared" ref="E213:BR213" si="403">(E42)</f>
        <v>246215177</v>
      </c>
      <c r="F213" s="21">
        <f t="shared" si="403"/>
        <v>0</v>
      </c>
      <c r="G213" s="21">
        <f t="shared" ref="G213:H213" si="404">(G42)</f>
        <v>259264581.38100004</v>
      </c>
      <c r="H213" s="21">
        <f t="shared" si="404"/>
        <v>273524133.35695499</v>
      </c>
      <c r="I213" s="21">
        <f t="shared" si="403"/>
        <v>18792085</v>
      </c>
      <c r="J213" s="21">
        <f t="shared" si="403"/>
        <v>5149909</v>
      </c>
      <c r="K213" s="21">
        <f t="shared" si="403"/>
        <v>9779534</v>
      </c>
      <c r="L213" s="21">
        <f t="shared" si="403"/>
        <v>57522031</v>
      </c>
      <c r="M213" s="21">
        <f t="shared" si="403"/>
        <v>49986847</v>
      </c>
      <c r="N213" s="21">
        <f t="shared" ref="N213" si="405">(N42)</f>
        <v>18265759</v>
      </c>
      <c r="O213" s="21">
        <f t="shared" si="403"/>
        <v>18398676</v>
      </c>
      <c r="P213" s="21">
        <f t="shared" si="403"/>
        <v>68320336</v>
      </c>
      <c r="Q213" s="21">
        <f t="shared" si="403"/>
        <v>5063952</v>
      </c>
      <c r="R213" s="21">
        <f t="shared" si="403"/>
        <v>3909835</v>
      </c>
      <c r="S213" s="21">
        <f t="shared" si="403"/>
        <v>0</v>
      </c>
      <c r="T213" s="21">
        <f t="shared" ref="T213:AB213" si="406">(T42)</f>
        <v>569217</v>
      </c>
      <c r="U213" s="21">
        <f t="shared" si="406"/>
        <v>569215</v>
      </c>
      <c r="V213" s="21">
        <f t="shared" si="406"/>
        <v>385172</v>
      </c>
      <c r="W213" s="21">
        <f t="shared" si="406"/>
        <v>569215</v>
      </c>
      <c r="X213" s="21">
        <f t="shared" si="406"/>
        <v>569216</v>
      </c>
      <c r="Y213" s="21">
        <f t="shared" si="406"/>
        <v>569215</v>
      </c>
      <c r="Z213" s="21">
        <f t="shared" si="406"/>
        <v>569215</v>
      </c>
      <c r="AA213" s="21">
        <f t="shared" si="406"/>
        <v>396249</v>
      </c>
      <c r="AB213" s="21">
        <f t="shared" si="406"/>
        <v>2917281</v>
      </c>
      <c r="AC213" s="21">
        <f t="shared" si="403"/>
        <v>2704303</v>
      </c>
      <c r="AD213" s="21">
        <f t="shared" si="403"/>
        <v>0</v>
      </c>
      <c r="AE213" s="21">
        <f t="shared" ref="AE213:AJ213" si="407">(AE42)</f>
        <v>2454202</v>
      </c>
      <c r="AF213" s="21">
        <f t="shared" si="407"/>
        <v>963207</v>
      </c>
      <c r="AG213" s="21">
        <f t="shared" si="407"/>
        <v>534586</v>
      </c>
      <c r="AH213" s="21">
        <f t="shared" si="407"/>
        <v>397218</v>
      </c>
      <c r="AI213" s="21">
        <f t="shared" si="407"/>
        <v>399268</v>
      </c>
      <c r="AJ213" s="21">
        <f t="shared" si="407"/>
        <v>401428</v>
      </c>
      <c r="AK213" s="21">
        <f t="shared" ref="AK213" si="408">(AK42)</f>
        <v>1827798</v>
      </c>
      <c r="AL213" s="21">
        <f t="shared" si="403"/>
        <v>5491794</v>
      </c>
      <c r="AM213" s="21">
        <f t="shared" si="403"/>
        <v>2459942</v>
      </c>
      <c r="AN213" s="21">
        <f t="shared" si="403"/>
        <v>1464564</v>
      </c>
      <c r="AO213" s="21">
        <f t="shared" si="403"/>
        <v>5300714</v>
      </c>
      <c r="AP213" s="21">
        <f t="shared" si="403"/>
        <v>1369490</v>
      </c>
      <c r="AQ213" s="21">
        <f t="shared" si="403"/>
        <v>1043398</v>
      </c>
      <c r="AR213" s="21">
        <f t="shared" si="403"/>
        <v>825801</v>
      </c>
      <c r="AS213" s="21">
        <f t="shared" si="403"/>
        <v>4397201</v>
      </c>
      <c r="AT213" s="21">
        <f t="shared" si="403"/>
        <v>20408425</v>
      </c>
      <c r="AU213" s="21">
        <f t="shared" si="403"/>
        <v>0</v>
      </c>
      <c r="AV213" s="21">
        <f t="shared" si="403"/>
        <v>0</v>
      </c>
      <c r="AW213" s="21">
        <f t="shared" si="403"/>
        <v>3915478</v>
      </c>
      <c r="AX213" s="21">
        <f t="shared" si="403"/>
        <v>0</v>
      </c>
      <c r="AY213" s="21">
        <f t="shared" si="403"/>
        <v>2056218</v>
      </c>
      <c r="AZ213" s="21">
        <f t="shared" si="403"/>
        <v>2508213</v>
      </c>
      <c r="BA213" s="21">
        <f t="shared" si="403"/>
        <v>145386</v>
      </c>
      <c r="BB213" s="21">
        <f t="shared" si="403"/>
        <v>0</v>
      </c>
      <c r="BC213" s="21">
        <f t="shared" si="403"/>
        <v>0</v>
      </c>
      <c r="BD213" s="21">
        <f t="shared" si="403"/>
        <v>0</v>
      </c>
      <c r="BE213" s="21">
        <f t="shared" si="403"/>
        <v>0</v>
      </c>
      <c r="BF213" s="21">
        <f t="shared" si="403"/>
        <v>0</v>
      </c>
      <c r="BG213" s="21">
        <f t="shared" si="403"/>
        <v>1448141</v>
      </c>
      <c r="BH213" s="21">
        <f t="shared" si="403"/>
        <v>0</v>
      </c>
      <c r="BI213" s="21">
        <f t="shared" si="403"/>
        <v>5298449</v>
      </c>
      <c r="BJ213" s="21">
        <f t="shared" si="403"/>
        <v>0</v>
      </c>
      <c r="BK213" s="21">
        <f t="shared" si="403"/>
        <v>6035795</v>
      </c>
      <c r="BL213" s="21">
        <f t="shared" si="403"/>
        <v>1304758</v>
      </c>
      <c r="BM213" s="21">
        <f t="shared" si="403"/>
        <v>626215</v>
      </c>
      <c r="BN213" s="21">
        <f t="shared" si="403"/>
        <v>0</v>
      </c>
      <c r="BO213" s="21">
        <f t="shared" si="403"/>
        <v>2334551</v>
      </c>
      <c r="BP213" s="21">
        <f t="shared" si="403"/>
        <v>0</v>
      </c>
      <c r="BQ213" s="21">
        <f t="shared" si="403"/>
        <v>1566468</v>
      </c>
      <c r="BR213" s="21">
        <f t="shared" si="403"/>
        <v>1316863</v>
      </c>
      <c r="BS213" s="21">
        <f t="shared" ref="BS213:DA213" si="409">(BS42)</f>
        <v>589850</v>
      </c>
      <c r="BT213" s="21">
        <f t="shared" si="409"/>
        <v>1585251</v>
      </c>
      <c r="BU213" s="21">
        <f t="shared" si="409"/>
        <v>625252</v>
      </c>
      <c r="BV213" s="21">
        <f t="shared" ref="BV213" si="410">(BV42)</f>
        <v>1311448</v>
      </c>
      <c r="BW213" s="21">
        <f t="shared" si="409"/>
        <v>9287725</v>
      </c>
      <c r="BX213" s="21">
        <f t="shared" si="409"/>
        <v>9844997</v>
      </c>
      <c r="BY213" s="21">
        <f t="shared" si="409"/>
        <v>9911496</v>
      </c>
      <c r="BZ213" s="21">
        <f t="shared" si="409"/>
        <v>6110392</v>
      </c>
      <c r="CA213" s="21">
        <f t="shared" si="409"/>
        <v>4876339</v>
      </c>
      <c r="CB213" s="21">
        <f t="shared" ref="CB213:CH213" si="411">(CB42)</f>
        <v>1618868</v>
      </c>
      <c r="CC213" s="21">
        <f t="shared" si="411"/>
        <v>9127727</v>
      </c>
      <c r="CD213" s="21">
        <f t="shared" si="411"/>
        <v>1039879</v>
      </c>
      <c r="CE213" s="21">
        <f t="shared" si="411"/>
        <v>0</v>
      </c>
      <c r="CF213" s="21">
        <f t="shared" si="411"/>
        <v>1564722</v>
      </c>
      <c r="CG213" s="21">
        <f t="shared" si="411"/>
        <v>4914563</v>
      </c>
      <c r="CH213" s="21">
        <f t="shared" si="411"/>
        <v>0</v>
      </c>
      <c r="CI213" s="21">
        <f t="shared" si="409"/>
        <v>1846782</v>
      </c>
      <c r="CJ213" s="21">
        <f t="shared" si="409"/>
        <v>1675437</v>
      </c>
      <c r="CK213" s="21">
        <f t="shared" si="409"/>
        <v>465043</v>
      </c>
      <c r="CL213" s="21">
        <f t="shared" si="409"/>
        <v>2134856</v>
      </c>
      <c r="CM213" s="21">
        <f t="shared" si="409"/>
        <v>3430989</v>
      </c>
      <c r="CN213" s="21">
        <f t="shared" si="409"/>
        <v>964615</v>
      </c>
      <c r="CO213" s="21">
        <f t="shared" si="409"/>
        <v>2793263</v>
      </c>
      <c r="CP213" s="21">
        <f t="shared" si="409"/>
        <v>1594769</v>
      </c>
      <c r="CQ213" s="21">
        <f t="shared" si="409"/>
        <v>2325582</v>
      </c>
      <c r="CR213" s="21">
        <f t="shared" si="409"/>
        <v>1167340</v>
      </c>
      <c r="CS213" s="21">
        <f t="shared" ref="CS213" si="412">(CS42)</f>
        <v>0</v>
      </c>
      <c r="CT213" s="21">
        <f t="shared" si="409"/>
        <v>1693343</v>
      </c>
      <c r="CU213" s="21">
        <f t="shared" si="409"/>
        <v>1301961</v>
      </c>
      <c r="CV213" s="21">
        <f t="shared" si="409"/>
        <v>2005018</v>
      </c>
      <c r="CW213" s="21">
        <f t="shared" si="409"/>
        <v>3320926</v>
      </c>
      <c r="CX213" s="21">
        <f t="shared" si="409"/>
        <v>51655301</v>
      </c>
      <c r="CY213" s="21">
        <f t="shared" si="409"/>
        <v>682234</v>
      </c>
      <c r="CZ213" s="21">
        <f t="shared" si="409"/>
        <v>1277866</v>
      </c>
      <c r="DA213" s="21">
        <f t="shared" si="409"/>
        <v>6383687</v>
      </c>
    </row>
    <row r="214" spans="1:105">
      <c r="B214" s="73" t="s">
        <v>545</v>
      </c>
      <c r="C214" s="21">
        <v>129473123</v>
      </c>
      <c r="D214" s="21">
        <v>107778058.8125</v>
      </c>
      <c r="E214" s="132">
        <f t="shared" ref="E214:BR214" si="413">(E132-E42)</f>
        <v>124748253</v>
      </c>
      <c r="F214" s="21">
        <f t="shared" si="413"/>
        <v>16970194.187499993</v>
      </c>
      <c r="G214" s="21">
        <f t="shared" ref="G214:H214" si="414">(G132-G42)</f>
        <v>131359910.40899992</v>
      </c>
      <c r="H214" s="21">
        <f t="shared" si="414"/>
        <v>138584705.48149496</v>
      </c>
      <c r="I214" s="21">
        <f t="shared" si="413"/>
        <v>9379672</v>
      </c>
      <c r="J214" s="21">
        <f t="shared" si="413"/>
        <v>4365045</v>
      </c>
      <c r="K214" s="21">
        <f t="shared" si="413"/>
        <v>26918965</v>
      </c>
      <c r="L214" s="21">
        <f t="shared" si="413"/>
        <v>50397801</v>
      </c>
      <c r="M214" s="21">
        <f t="shared" si="413"/>
        <v>20586890</v>
      </c>
      <c r="N214" s="21">
        <f t="shared" ref="N214" si="415">(N132-N42)</f>
        <v>2903444</v>
      </c>
      <c r="O214" s="21">
        <f t="shared" si="413"/>
        <v>3750406</v>
      </c>
      <c r="P214" s="21">
        <f t="shared" si="413"/>
        <v>6446030</v>
      </c>
      <c r="Q214" s="21">
        <f t="shared" si="413"/>
        <v>6695823</v>
      </c>
      <c r="R214" s="21">
        <f t="shared" si="413"/>
        <v>669996</v>
      </c>
      <c r="S214" s="21">
        <f t="shared" si="413"/>
        <v>799494</v>
      </c>
      <c r="T214" s="21">
        <f t="shared" ref="T214:AB214" si="416">(T132-T42)</f>
        <v>48134</v>
      </c>
      <c r="U214" s="21">
        <f t="shared" si="416"/>
        <v>47601</v>
      </c>
      <c r="V214" s="21">
        <f t="shared" si="416"/>
        <v>50322</v>
      </c>
      <c r="W214" s="21">
        <f t="shared" si="416"/>
        <v>48679</v>
      </c>
      <c r="X214" s="21">
        <f t="shared" si="416"/>
        <v>51680</v>
      </c>
      <c r="Y214" s="21">
        <f t="shared" si="416"/>
        <v>47270</v>
      </c>
      <c r="Z214" s="21">
        <f t="shared" si="416"/>
        <v>52072</v>
      </c>
      <c r="AA214" s="21">
        <f t="shared" si="416"/>
        <v>55132</v>
      </c>
      <c r="AB214" s="21">
        <f t="shared" si="416"/>
        <v>6670</v>
      </c>
      <c r="AC214" s="21">
        <f t="shared" si="413"/>
        <v>282277</v>
      </c>
      <c r="AD214" s="21">
        <f t="shared" si="413"/>
        <v>524522</v>
      </c>
      <c r="AE214" s="21">
        <f t="shared" ref="AE214:AJ214" si="417">(AE132-AE42)</f>
        <v>544624</v>
      </c>
      <c r="AF214" s="21">
        <f t="shared" si="417"/>
        <v>115406</v>
      </c>
      <c r="AG214" s="21">
        <f t="shared" si="417"/>
        <v>300014</v>
      </c>
      <c r="AH214" s="21">
        <f t="shared" si="417"/>
        <v>2715123</v>
      </c>
      <c r="AI214" s="21">
        <f t="shared" si="417"/>
        <v>169898</v>
      </c>
      <c r="AJ214" s="21">
        <f t="shared" si="417"/>
        <v>519980</v>
      </c>
      <c r="AK214" s="21">
        <f t="shared" ref="AK214" si="418">(AK132-AK42)</f>
        <v>1542408</v>
      </c>
      <c r="AL214" s="21">
        <f t="shared" si="413"/>
        <v>24332183</v>
      </c>
      <c r="AM214" s="21">
        <f t="shared" si="413"/>
        <v>1044374</v>
      </c>
      <c r="AN214" s="21">
        <f t="shared" si="413"/>
        <v>1430880</v>
      </c>
      <c r="AO214" s="21">
        <f t="shared" si="413"/>
        <v>2596199</v>
      </c>
      <c r="AP214" s="21">
        <f t="shared" si="413"/>
        <v>0</v>
      </c>
      <c r="AQ214" s="21">
        <f t="shared" si="413"/>
        <v>20325</v>
      </c>
      <c r="AR214" s="21">
        <f t="shared" si="413"/>
        <v>1556166</v>
      </c>
      <c r="AS214" s="21">
        <f t="shared" si="413"/>
        <v>4257437</v>
      </c>
      <c r="AT214" s="21">
        <f t="shared" si="413"/>
        <v>198809</v>
      </c>
      <c r="AU214" s="21">
        <f t="shared" si="413"/>
        <v>1075000</v>
      </c>
      <c r="AV214" s="21">
        <f t="shared" si="413"/>
        <v>10635911</v>
      </c>
      <c r="AW214" s="21">
        <f t="shared" si="413"/>
        <v>205428</v>
      </c>
      <c r="AX214" s="21">
        <f t="shared" si="413"/>
        <v>15294858</v>
      </c>
      <c r="AY214" s="21">
        <f t="shared" si="413"/>
        <v>63981</v>
      </c>
      <c r="AZ214" s="21">
        <f t="shared" si="413"/>
        <v>1579372</v>
      </c>
      <c r="BA214" s="21">
        <f t="shared" si="413"/>
        <v>586834</v>
      </c>
      <c r="BB214" s="21">
        <f t="shared" si="413"/>
        <v>0</v>
      </c>
      <c r="BC214" s="21">
        <f t="shared" si="413"/>
        <v>150000</v>
      </c>
      <c r="BD214" s="21">
        <f t="shared" si="413"/>
        <v>509601</v>
      </c>
      <c r="BE214" s="21">
        <f t="shared" si="413"/>
        <v>400000</v>
      </c>
      <c r="BF214" s="21">
        <f t="shared" si="413"/>
        <v>400000</v>
      </c>
      <c r="BG214" s="21">
        <f t="shared" si="413"/>
        <v>33466</v>
      </c>
      <c r="BH214" s="21">
        <f t="shared" si="413"/>
        <v>35124</v>
      </c>
      <c r="BI214" s="21">
        <f t="shared" si="413"/>
        <v>83210</v>
      </c>
      <c r="BJ214" s="21">
        <f t="shared" si="413"/>
        <v>0</v>
      </c>
      <c r="BK214" s="21">
        <f t="shared" si="413"/>
        <v>9273200</v>
      </c>
      <c r="BL214" s="21">
        <f t="shared" si="413"/>
        <v>12000</v>
      </c>
      <c r="BM214" s="21">
        <f t="shared" si="413"/>
        <v>25381</v>
      </c>
      <c r="BN214" s="21">
        <f t="shared" si="413"/>
        <v>3325</v>
      </c>
      <c r="BO214" s="21">
        <f t="shared" si="413"/>
        <v>49981</v>
      </c>
      <c r="BP214" s="21">
        <f t="shared" si="413"/>
        <v>11000</v>
      </c>
      <c r="BQ214" s="21">
        <f t="shared" si="413"/>
        <v>51440</v>
      </c>
      <c r="BR214" s="21">
        <f t="shared" si="413"/>
        <v>40744</v>
      </c>
      <c r="BS214" s="21">
        <f t="shared" ref="BS214:DA214" si="419">(BS132-BS42)</f>
        <v>0</v>
      </c>
      <c r="BT214" s="21">
        <f t="shared" si="419"/>
        <v>180000</v>
      </c>
      <c r="BU214" s="21">
        <f t="shared" si="419"/>
        <v>14957927</v>
      </c>
      <c r="BV214" s="21">
        <f t="shared" ref="BV214" si="420">(BV132-BV42)</f>
        <v>581200</v>
      </c>
      <c r="BW214" s="21">
        <f t="shared" si="419"/>
        <v>1535528</v>
      </c>
      <c r="BX214" s="21">
        <f t="shared" si="419"/>
        <v>1021815</v>
      </c>
      <c r="BY214" s="21">
        <f t="shared" si="419"/>
        <v>893771</v>
      </c>
      <c r="BZ214" s="21">
        <f t="shared" si="419"/>
        <v>636933</v>
      </c>
      <c r="CA214" s="21">
        <f t="shared" si="419"/>
        <v>597845</v>
      </c>
      <c r="CB214" s="21">
        <f t="shared" ref="CB214:CH214" si="421">(CB132-CB42)</f>
        <v>202439</v>
      </c>
      <c r="CC214" s="21">
        <f t="shared" si="421"/>
        <v>1052868</v>
      </c>
      <c r="CD214" s="21">
        <f t="shared" si="421"/>
        <v>66173</v>
      </c>
      <c r="CE214" s="21">
        <f t="shared" si="421"/>
        <v>128718</v>
      </c>
      <c r="CF214" s="21">
        <f t="shared" si="421"/>
        <v>424470</v>
      </c>
      <c r="CG214" s="21">
        <f t="shared" si="421"/>
        <v>947936</v>
      </c>
      <c r="CH214" s="21">
        <f t="shared" si="421"/>
        <v>80840</v>
      </c>
      <c r="CI214" s="21">
        <f t="shared" si="419"/>
        <v>122313</v>
      </c>
      <c r="CJ214" s="21">
        <f t="shared" si="419"/>
        <v>131360</v>
      </c>
      <c r="CK214" s="21">
        <f t="shared" si="419"/>
        <v>109912</v>
      </c>
      <c r="CL214" s="21">
        <f t="shared" si="419"/>
        <v>859476</v>
      </c>
      <c r="CM214" s="21">
        <f t="shared" si="419"/>
        <v>103476</v>
      </c>
      <c r="CN214" s="21">
        <f t="shared" si="419"/>
        <v>10090</v>
      </c>
      <c r="CO214" s="21">
        <f t="shared" si="419"/>
        <v>1851843</v>
      </c>
      <c r="CP214" s="21">
        <f t="shared" si="419"/>
        <v>280404</v>
      </c>
      <c r="CQ214" s="21">
        <f t="shared" si="419"/>
        <v>251551</v>
      </c>
      <c r="CR214" s="21">
        <f t="shared" si="419"/>
        <v>29981</v>
      </c>
      <c r="CS214" s="21">
        <f t="shared" ref="CS214" si="422">(CS132-CS42)</f>
        <v>127000</v>
      </c>
      <c r="CT214" s="21">
        <f t="shared" si="419"/>
        <v>3980670</v>
      </c>
      <c r="CU214" s="21">
        <f t="shared" si="419"/>
        <v>48504</v>
      </c>
      <c r="CV214" s="21">
        <f t="shared" si="419"/>
        <v>548210</v>
      </c>
      <c r="CW214" s="21">
        <f t="shared" si="419"/>
        <v>178804</v>
      </c>
      <c r="CX214" s="21">
        <f t="shared" si="419"/>
        <v>911647</v>
      </c>
      <c r="CY214" s="21">
        <f t="shared" si="419"/>
        <v>408872</v>
      </c>
      <c r="CZ214" s="21">
        <f t="shared" si="419"/>
        <v>160753</v>
      </c>
      <c r="DA214" s="21">
        <f t="shared" si="419"/>
        <v>81570</v>
      </c>
    </row>
    <row r="215" spans="1:105" s="130" customFormat="1">
      <c r="B215" s="176" t="str">
        <f>(B188)</f>
        <v>TOTAL EXPENDITURE</v>
      </c>
      <c r="C215" s="177">
        <v>361266678</v>
      </c>
      <c r="D215" s="177">
        <v>353993235.8125</v>
      </c>
      <c r="E215" s="278">
        <f t="shared" ref="E215:BR215" si="423">E188</f>
        <v>370963430</v>
      </c>
      <c r="F215" s="177">
        <f t="shared" si="423"/>
        <v>16970194.1875</v>
      </c>
      <c r="G215" s="177">
        <f t="shared" ref="G215:H215" si="424">G188</f>
        <v>390624491.78999996</v>
      </c>
      <c r="H215" s="177">
        <f t="shared" si="424"/>
        <v>412108838.83844995</v>
      </c>
      <c r="I215" s="177">
        <f t="shared" si="423"/>
        <v>28171757</v>
      </c>
      <c r="J215" s="177">
        <f t="shared" si="423"/>
        <v>9514954</v>
      </c>
      <c r="K215" s="177">
        <f t="shared" si="423"/>
        <v>36698499</v>
      </c>
      <c r="L215" s="177">
        <f t="shared" si="423"/>
        <v>107919832</v>
      </c>
      <c r="M215" s="177">
        <f t="shared" si="423"/>
        <v>70573737</v>
      </c>
      <c r="N215" s="177">
        <f t="shared" ref="N215" si="425">N188</f>
        <v>21169203</v>
      </c>
      <c r="O215" s="177">
        <f t="shared" si="423"/>
        <v>22149082</v>
      </c>
      <c r="P215" s="177">
        <f t="shared" si="423"/>
        <v>74766366</v>
      </c>
      <c r="Q215" s="177">
        <f t="shared" si="423"/>
        <v>11759775</v>
      </c>
      <c r="R215" s="177">
        <f t="shared" si="423"/>
        <v>4579831</v>
      </c>
      <c r="S215" s="177">
        <f t="shared" si="423"/>
        <v>799494</v>
      </c>
      <c r="T215" s="177">
        <f t="shared" ref="T215:AB215" si="426">T188</f>
        <v>617351</v>
      </c>
      <c r="U215" s="177">
        <f t="shared" si="426"/>
        <v>616816</v>
      </c>
      <c r="V215" s="177">
        <f t="shared" si="426"/>
        <v>435494</v>
      </c>
      <c r="W215" s="177">
        <f t="shared" si="426"/>
        <v>617894</v>
      </c>
      <c r="X215" s="177">
        <f t="shared" si="426"/>
        <v>620896</v>
      </c>
      <c r="Y215" s="177">
        <f t="shared" si="426"/>
        <v>616485</v>
      </c>
      <c r="Z215" s="177">
        <f t="shared" si="426"/>
        <v>621287</v>
      </c>
      <c r="AA215" s="177">
        <f t="shared" si="426"/>
        <v>451381</v>
      </c>
      <c r="AB215" s="177">
        <f t="shared" si="426"/>
        <v>2923951</v>
      </c>
      <c r="AC215" s="177">
        <f t="shared" si="423"/>
        <v>2986580</v>
      </c>
      <c r="AD215" s="177">
        <f t="shared" si="423"/>
        <v>524522</v>
      </c>
      <c r="AE215" s="177">
        <f t="shared" ref="AE215:AJ215" si="427">AE188</f>
        <v>2998826</v>
      </c>
      <c r="AF215" s="177">
        <f t="shared" si="427"/>
        <v>1078613</v>
      </c>
      <c r="AG215" s="177">
        <f t="shared" si="427"/>
        <v>834600</v>
      </c>
      <c r="AH215" s="177">
        <f t="shared" si="427"/>
        <v>3112341</v>
      </c>
      <c r="AI215" s="177">
        <f t="shared" si="427"/>
        <v>569166</v>
      </c>
      <c r="AJ215" s="177">
        <f t="shared" si="427"/>
        <v>921408</v>
      </c>
      <c r="AK215" s="177">
        <f t="shared" ref="AK215" si="428">AK188</f>
        <v>3370206</v>
      </c>
      <c r="AL215" s="177">
        <f t="shared" si="423"/>
        <v>29823977</v>
      </c>
      <c r="AM215" s="177">
        <f t="shared" si="423"/>
        <v>3504316</v>
      </c>
      <c r="AN215" s="177">
        <f t="shared" si="423"/>
        <v>2895444</v>
      </c>
      <c r="AO215" s="177">
        <f t="shared" si="423"/>
        <v>7896913</v>
      </c>
      <c r="AP215" s="177">
        <f t="shared" si="423"/>
        <v>1369490</v>
      </c>
      <c r="AQ215" s="177">
        <f t="shared" si="423"/>
        <v>1063723</v>
      </c>
      <c r="AR215" s="177">
        <f t="shared" si="423"/>
        <v>2381967</v>
      </c>
      <c r="AS215" s="177">
        <f t="shared" si="423"/>
        <v>8654638</v>
      </c>
      <c r="AT215" s="177">
        <f t="shared" si="423"/>
        <v>20607234</v>
      </c>
      <c r="AU215" s="177">
        <f t="shared" si="423"/>
        <v>1075000</v>
      </c>
      <c r="AV215" s="177">
        <f t="shared" si="423"/>
        <v>10635911</v>
      </c>
      <c r="AW215" s="177">
        <f t="shared" si="423"/>
        <v>4120906</v>
      </c>
      <c r="AX215" s="177">
        <f t="shared" si="423"/>
        <v>15294858</v>
      </c>
      <c r="AY215" s="177">
        <f t="shared" si="423"/>
        <v>2120199</v>
      </c>
      <c r="AZ215" s="177">
        <f t="shared" si="423"/>
        <v>4087585</v>
      </c>
      <c r="BA215" s="177">
        <f t="shared" si="423"/>
        <v>732220</v>
      </c>
      <c r="BB215" s="177">
        <f t="shared" si="423"/>
        <v>0</v>
      </c>
      <c r="BC215" s="177">
        <f t="shared" si="423"/>
        <v>150000</v>
      </c>
      <c r="BD215" s="177">
        <f t="shared" si="423"/>
        <v>509601</v>
      </c>
      <c r="BE215" s="177">
        <f t="shared" si="423"/>
        <v>400000</v>
      </c>
      <c r="BF215" s="177">
        <f t="shared" si="423"/>
        <v>400000</v>
      </c>
      <c r="BG215" s="177">
        <f t="shared" si="423"/>
        <v>1481607</v>
      </c>
      <c r="BH215" s="177">
        <f t="shared" si="423"/>
        <v>35124</v>
      </c>
      <c r="BI215" s="177">
        <f t="shared" si="423"/>
        <v>5381659</v>
      </c>
      <c r="BJ215" s="177">
        <f t="shared" si="423"/>
        <v>0</v>
      </c>
      <c r="BK215" s="177">
        <f t="shared" si="423"/>
        <v>15308995</v>
      </c>
      <c r="BL215" s="177">
        <f t="shared" si="423"/>
        <v>1316758</v>
      </c>
      <c r="BM215" s="177">
        <f t="shared" si="423"/>
        <v>651596</v>
      </c>
      <c r="BN215" s="177">
        <f t="shared" si="423"/>
        <v>3325</v>
      </c>
      <c r="BO215" s="177">
        <f t="shared" si="423"/>
        <v>2384532</v>
      </c>
      <c r="BP215" s="177">
        <f t="shared" si="423"/>
        <v>11000</v>
      </c>
      <c r="BQ215" s="177">
        <f t="shared" si="423"/>
        <v>1617908</v>
      </c>
      <c r="BR215" s="177">
        <f t="shared" si="423"/>
        <v>1357607</v>
      </c>
      <c r="BS215" s="177">
        <f t="shared" ref="BS215:DA215" si="429">BS188</f>
        <v>589850</v>
      </c>
      <c r="BT215" s="177">
        <f t="shared" si="429"/>
        <v>1765251</v>
      </c>
      <c r="BU215" s="177">
        <f t="shared" si="429"/>
        <v>15583179</v>
      </c>
      <c r="BV215" s="177">
        <f t="shared" ref="BV215" si="430">BV188</f>
        <v>1892648</v>
      </c>
      <c r="BW215" s="177">
        <f t="shared" si="429"/>
        <v>10823253</v>
      </c>
      <c r="BX215" s="177">
        <f t="shared" si="429"/>
        <v>10866812</v>
      </c>
      <c r="BY215" s="177">
        <f t="shared" si="429"/>
        <v>10805267</v>
      </c>
      <c r="BZ215" s="177">
        <f t="shared" si="429"/>
        <v>6747325</v>
      </c>
      <c r="CA215" s="177">
        <f t="shared" si="429"/>
        <v>5474184</v>
      </c>
      <c r="CB215" s="177">
        <f t="shared" ref="CB215:CH215" si="431">CB188</f>
        <v>1821307</v>
      </c>
      <c r="CC215" s="177">
        <f t="shared" si="431"/>
        <v>10180595</v>
      </c>
      <c r="CD215" s="177">
        <f t="shared" si="431"/>
        <v>1106052</v>
      </c>
      <c r="CE215" s="177">
        <f t="shared" si="431"/>
        <v>128718</v>
      </c>
      <c r="CF215" s="177">
        <f t="shared" si="431"/>
        <v>1989192</v>
      </c>
      <c r="CG215" s="177">
        <f t="shared" si="431"/>
        <v>5862499</v>
      </c>
      <c r="CH215" s="177">
        <f t="shared" si="431"/>
        <v>80840</v>
      </c>
      <c r="CI215" s="177">
        <f t="shared" si="429"/>
        <v>1969095</v>
      </c>
      <c r="CJ215" s="177">
        <f t="shared" si="429"/>
        <v>1806797</v>
      </c>
      <c r="CK215" s="177">
        <f t="shared" si="429"/>
        <v>574955</v>
      </c>
      <c r="CL215" s="177">
        <f t="shared" si="429"/>
        <v>2994332</v>
      </c>
      <c r="CM215" s="177">
        <f t="shared" si="429"/>
        <v>3534465</v>
      </c>
      <c r="CN215" s="177">
        <f t="shared" si="429"/>
        <v>974705</v>
      </c>
      <c r="CO215" s="177">
        <f t="shared" si="429"/>
        <v>4645106</v>
      </c>
      <c r="CP215" s="177">
        <f t="shared" si="429"/>
        <v>1875173</v>
      </c>
      <c r="CQ215" s="177">
        <f t="shared" si="429"/>
        <v>2577133</v>
      </c>
      <c r="CR215" s="177">
        <f t="shared" si="429"/>
        <v>1197321</v>
      </c>
      <c r="CS215" s="177">
        <f t="shared" ref="CS215" si="432">CS188</f>
        <v>127000</v>
      </c>
      <c r="CT215" s="177">
        <f t="shared" si="429"/>
        <v>5674013</v>
      </c>
      <c r="CU215" s="177">
        <f t="shared" si="429"/>
        <v>1350465</v>
      </c>
      <c r="CV215" s="177">
        <f t="shared" si="429"/>
        <v>2553228</v>
      </c>
      <c r="CW215" s="177">
        <f t="shared" si="429"/>
        <v>3499730</v>
      </c>
      <c r="CX215" s="177">
        <f t="shared" si="429"/>
        <v>52566948</v>
      </c>
      <c r="CY215" s="177">
        <f t="shared" si="429"/>
        <v>1091106</v>
      </c>
      <c r="CZ215" s="177">
        <f t="shared" si="429"/>
        <v>1438619</v>
      </c>
      <c r="DA215" s="177">
        <f t="shared" si="429"/>
        <v>6465257</v>
      </c>
    </row>
    <row r="217" spans="1:105">
      <c r="B217" s="73" t="s">
        <v>546</v>
      </c>
      <c r="C217" s="11">
        <v>231793555</v>
      </c>
      <c r="D217" s="21">
        <v>230684215.94749999</v>
      </c>
      <c r="E217" s="279">
        <f t="shared" ref="E217:E218" si="433">SUM(Q217:DA217)</f>
        <v>156163862.3285</v>
      </c>
      <c r="F217" s="21">
        <f t="shared" ref="F217:F218" si="434">SUM(E217-D217)</f>
        <v>-74520353.618999988</v>
      </c>
      <c r="G217" s="21">
        <f t="shared" ref="G217:G218" si="435">SUM(F217-E217)</f>
        <v>-230684215.94749999</v>
      </c>
      <c r="H217" s="21">
        <f t="shared" ref="H217:H218" si="436">SUM(G217-F217)</f>
        <v>-156163862.3285</v>
      </c>
      <c r="I217" s="21">
        <f t="shared" ref="I217:I218" si="437">SUM(Q217:AD217)</f>
        <v>12375905.932499999</v>
      </c>
      <c r="J217" s="21">
        <f t="shared" ref="J217:J218" si="438">SUM(AE217:AJ217)</f>
        <v>10579287.976999998</v>
      </c>
      <c r="K217" s="21">
        <f t="shared" ref="K217:K218" si="439">SUM(AK217:AM217)</f>
        <v>0</v>
      </c>
      <c r="L217" s="21">
        <f t="shared" ref="L217:L218" si="440">SUM(AN217:BL217)</f>
        <v>8400566.9100000001</v>
      </c>
      <c r="M217" s="21">
        <f t="shared" ref="M217:M218" si="441">SUM(BM217:CA217)</f>
        <v>37720485.575999998</v>
      </c>
      <c r="N217" s="21">
        <f>SUM(CB217:CH217)</f>
        <v>0</v>
      </c>
      <c r="O217" s="21">
        <f t="shared" ref="O217:O218" si="442">SUM(CI217:CR217)</f>
        <v>18309653.666999999</v>
      </c>
      <c r="P217" s="21">
        <f>SUM(CS217:DA217)</f>
        <v>68777962.266000003</v>
      </c>
      <c r="Q217" s="17">
        <f>IF(ISERROR(VLOOKUP(CONCATENATE(Q$3),[94]!INDICATIVE,4,)=TRUE),0,VLOOKUP(CONCATENATE(Q$3),[94]!INDICATIVE,4,))</f>
        <v>5289073.7324999999</v>
      </c>
      <c r="R217" s="17">
        <f>IF(ISERROR(VLOOKUP(CONCATENATE(R$3),[95]!INDICATIVE,4,)=TRUE),0,VLOOKUP(CONCATENATE(R$3),[95]!INDICATIVE,4,))</f>
        <v>0</v>
      </c>
      <c r="S217" s="17">
        <f>IF(ISERROR(VLOOKUP(CONCATENATE(S$3),[95]!INDICATIVE,4,)=TRUE),0,VLOOKUP(CONCATENATE(S$3),[95]!INDICATIVE,4,))</f>
        <v>0</v>
      </c>
      <c r="T217" s="17">
        <f>IF(ISERROR(VLOOKUP(CONCATENATE(T$3),[94]!INDICATIVE,4,)=TRUE),0,VLOOKUP(CONCATENATE(T$3),[94]!INDICATIVE,4,))</f>
        <v>585187.48800000013</v>
      </c>
      <c r="U217" s="17">
        <f>IF(ISERROR(VLOOKUP(CONCATENATE(U$3),[94]!INDICATIVE,4,)=TRUE),0,VLOOKUP(CONCATENATE(U$3),[94]!INDICATIVE,4,))</f>
        <v>585187.48800000001</v>
      </c>
      <c r="V217" s="17">
        <f>IF(ISERROR(VLOOKUP(CONCATENATE(V$3),[94]!INDICATIVE,4,)=TRUE),0,VLOOKUP(CONCATENATE(V$3),[94]!INDICATIVE,4,))</f>
        <v>381008.43</v>
      </c>
      <c r="W217" s="17">
        <f>IF(ISERROR(VLOOKUP(CONCATENATE(W$3),[94]!INDICATIVE,4,)=TRUE),0,VLOOKUP(CONCATENATE(W$3),[94]!INDICATIVE,4,))</f>
        <v>585187.48800000001</v>
      </c>
      <c r="X217" s="17">
        <f>IF(ISERROR(VLOOKUP(CONCATENATE(X$3),[94]!INDICATIVE,4,)=TRUE),0,VLOOKUP(CONCATENATE(X$3),[94]!INDICATIVE,4,))</f>
        <v>585187.48800000001</v>
      </c>
      <c r="Y217" s="17">
        <f>IF(ISERROR(VLOOKUP(CONCATENATE(Y$3),[94]!INDICATIVE,4,)=TRUE),0,VLOOKUP(CONCATENATE(Y$3),[94]!INDICATIVE,4,))</f>
        <v>585186.42599999998</v>
      </c>
      <c r="Z217" s="17">
        <f>IF(ISERROR(VLOOKUP(CONCATENATE(Z$3),[94]!INDICATIVE,4,)=TRUE),0,VLOOKUP(CONCATENATE(Z$3),[94]!INDICATIVE,4,))</f>
        <v>585187.48800000001</v>
      </c>
      <c r="AA217" s="17">
        <f>IF(ISERROR(VLOOKUP(CONCATENATE(AA$3),[94]!INDICATIVE,4,)=TRUE),0,VLOOKUP(CONCATENATE(AA$3),[94]!INDICATIVE,4,))</f>
        <v>426772.13399999996</v>
      </c>
      <c r="AB217" s="17">
        <f>IF(ISERROR(VLOOKUP(CONCATENATE(AB$3),[94]!INDICATIVE,4,)=TRUE),0,VLOOKUP(CONCATENATE(AB$3),[94]!INDICATIVE,4,))</f>
        <v>2767927.77</v>
      </c>
      <c r="AC217" s="17">
        <f>IF(ISERROR(VLOOKUP(CONCATENATE(AC$3),[95]!INDICATIVE,4,)=TRUE),0,VLOOKUP(CONCATENATE(AC$3),[95]!INDICATIVE,4,))</f>
        <v>0</v>
      </c>
      <c r="AD217" s="17">
        <f>IF(ISERROR(VLOOKUP(CONCATENATE(AD$3),[95]!INDICATIVE,4,)=TRUE),0,VLOOKUP(CONCATENATE(AD$3),[95]!INDICATIVE,4,))</f>
        <v>0</v>
      </c>
      <c r="AE217" s="17">
        <f>IF(ISERROR(VLOOKUP(CONCATENATE(AE$3),[94]!INDICATIVE,4,)=TRUE),0,VLOOKUP(CONCATENATE(AE$3),[94]!INDICATIVE,4,))+5000000</f>
        <v>7796332.6414999999</v>
      </c>
      <c r="AF217" s="17">
        <f>IF(ISERROR(VLOOKUP(CONCATENATE(AF$3),[94]!INDICATIVE,4,)=TRUE),0,VLOOKUP(CONCATENATE(AF$3),[94]!INDICATIVE,4,))</f>
        <v>1103060.1945</v>
      </c>
      <c r="AG217" s="17">
        <f>IF(ISERROR(VLOOKUP(CONCATENATE(AG$3),[94]!INDICATIVE,4,)=TRUE),0,VLOOKUP(CONCATENATE(AG$3),[94]!INDICATIVE,4,))</f>
        <v>574972.19849999994</v>
      </c>
      <c r="AH217" s="17">
        <f>IF(ISERROR(VLOOKUP(CONCATENATE(AH$3),[94]!INDICATIVE,4,)=TRUE),0,VLOOKUP(CONCATENATE(AH$3),[94]!INDICATIVE,4,))</f>
        <v>344436.33600000001</v>
      </c>
      <c r="AI217" s="17">
        <f>IF(ISERROR(VLOOKUP(CONCATENATE(AI$3),[94]!INDICATIVE,4,)=TRUE),0,VLOOKUP(CONCATENATE(AI$3),[94]!INDICATIVE,4,))</f>
        <v>354260.9865</v>
      </c>
      <c r="AJ217" s="17">
        <f>IF(ISERROR(VLOOKUP(CONCATENATE(AJ$3),[94]!INDICATIVE,4,)=TRUE),0,VLOOKUP(CONCATENATE(AJ$3),[94]!INDICATIVE,4,))</f>
        <v>406225.62</v>
      </c>
      <c r="AK217" s="17">
        <f>IF(ISERROR(VLOOKUP(CONCATENATE(AK$3),[95]!INDICATIVE,4,)=TRUE),0,VLOOKUP(CONCATENATE(AK$3),[95]!INDICATIVE,4,))</f>
        <v>0</v>
      </c>
      <c r="AL217" s="17">
        <f>IF(ISERROR(VLOOKUP(CONCATENATE(AL$3),[95]!INDICATIVE,4,)=TRUE),0,VLOOKUP(CONCATENATE(AL$3),[95]!INDICATIVE,4,))</f>
        <v>0</v>
      </c>
      <c r="AM217" s="17">
        <f>IF(ISERROR(VLOOKUP(CONCATENATE(AM$3),[95]!INDICATIVE,4,)=TRUE),0,VLOOKUP(CONCATENATE(AM$3),[95]!INDICATIVE,4,))</f>
        <v>0</v>
      </c>
      <c r="AN217" s="17">
        <f>IF(ISERROR(VLOOKUP(CONCATENATE(AN$3),[95]!INDICATIVE,4,)=TRUE),0,VLOOKUP(CONCATENATE(AN$3),[95]!INDICATIVE,4,))</f>
        <v>0</v>
      </c>
      <c r="AO217" s="17">
        <f>IF(ISERROR(VLOOKUP(CONCATENATE(AO$3),[95]!INDICATIVE,4,)=TRUE),0,VLOOKUP(CONCATENATE(AO$3),[95]!INDICATIVE,4,))</f>
        <v>0</v>
      </c>
      <c r="AP217" s="17">
        <f>IF(ISERROR(VLOOKUP(CONCATENATE(AP$3),[94]!INDICATIVE,4,)=TRUE),0,VLOOKUP(CONCATENATE(AP$3),[94]!INDICATIVE,4,))</f>
        <v>1768180.5285000002</v>
      </c>
      <c r="AQ217" s="17">
        <f>IF(ISERROR(VLOOKUP(CONCATENATE(AQ$3),[95]!INDICATIVE,4,)=TRUE),0,VLOOKUP(CONCATENATE(AQ$3),[95]!INDICATIVE,4,))</f>
        <v>0</v>
      </c>
      <c r="AR217" s="17">
        <f>IF(ISERROR(VLOOKUP(CONCATENATE(AR$3),[95]!INDICATIVE,4,)=TRUE),0,VLOOKUP(CONCATENATE(AR$3),[95]!INDICATIVE,4,))</f>
        <v>0</v>
      </c>
      <c r="AS217" s="17">
        <f>IF(ISERROR(VLOOKUP(CONCATENATE(AS$3),[95]!INDICATIVE,4,)=TRUE),0,VLOOKUP(CONCATENATE(AS$3),[95]!INDICATIVE,4,))</f>
        <v>0</v>
      </c>
      <c r="AT217" s="17">
        <f>IF(ISERROR(VLOOKUP(CONCATENATE(AT$3),[95]!INDICATIVE,4,)=TRUE),0,VLOOKUP(CONCATENATE(AT$3),[95]!INDICATIVE,4,))</f>
        <v>0</v>
      </c>
      <c r="AU217" s="17">
        <f>IF(ISERROR(VLOOKUP(CONCATENATE(AU$3),[95]!INDICATIVE,4,)=TRUE),0,VLOOKUP(CONCATENATE(AU$3),[95]!INDICATIVE,4,))</f>
        <v>0</v>
      </c>
      <c r="AV217" s="17">
        <f>IF(ISERROR(VLOOKUP(CONCATENATE(AV$3),[95]!INDICATIVE,4,)=TRUE),0,VLOOKUP(CONCATENATE(AV$3),[95]!INDICATIVE,4,))</f>
        <v>0</v>
      </c>
      <c r="AW217" s="17">
        <f>IF(ISERROR(VLOOKUP(CONCATENATE(AW$3),[95]!INDICATIVE,4,)=TRUE),0,VLOOKUP(CONCATENATE(AW$3),[95]!INDICATIVE,4,))</f>
        <v>0</v>
      </c>
      <c r="AX217" s="17">
        <f>IF(ISERROR(VLOOKUP(CONCATENATE(AX$3),[95]!INDICATIVE,4,)=TRUE),0,VLOOKUP(CONCATENATE(AX$3),[95]!INDICATIVE,4,))</f>
        <v>0</v>
      </c>
      <c r="AY217" s="17">
        <f>IF(ISERROR(VLOOKUP(CONCATENATE(AY$3),[95]!INDICATIVE,4,)=TRUE),0,VLOOKUP(CONCATENATE(AY$3),[95]!INDICATIVE,4,))</f>
        <v>0</v>
      </c>
      <c r="AZ217" s="17">
        <f>IF(ISERROR(VLOOKUP(CONCATENATE(AZ$3),[95]!INDICATIVE,4,)=TRUE),0,VLOOKUP(CONCATENATE(AZ$3),[95]!INDICATIVE,4,))</f>
        <v>0</v>
      </c>
      <c r="BA217" s="17">
        <f>IF(ISERROR(VLOOKUP(CONCATENATE(BA$3),[95]!INDICATIVE,4,)=TRUE),0,VLOOKUP(CONCATENATE(BA$3),[95]!INDICATIVE,4,))</f>
        <v>0</v>
      </c>
      <c r="BB217" s="17">
        <f>IF(ISERROR(VLOOKUP(CONCATENATE(BB$3),[94]!INDICATIVE,4,)=TRUE),0,VLOOKUP(CONCATENATE(BB$3),[94]!INDICATIVE,4,))</f>
        <v>0</v>
      </c>
      <c r="BC217" s="17">
        <f>IF(ISERROR(VLOOKUP(CONCATENATE(BC$3),[95]!INDICATIVE,4,)=TRUE),0,VLOOKUP(CONCATENATE(BC$3),[95]!INDICATIVE,4,))</f>
        <v>0</v>
      </c>
      <c r="BD217" s="17">
        <f>IF(ISERROR(VLOOKUP(CONCATENATE(BD$3),[95]!INDICATIVE,4,)=TRUE),0,VLOOKUP(CONCATENATE(BD$3),[95]!INDICATIVE,4,))</f>
        <v>0</v>
      </c>
      <c r="BE217" s="17">
        <f>IF(ISERROR(VLOOKUP(CONCATENATE(BE$3),[95]!INDICATIVE,4,)=TRUE),0,VLOOKUP(CONCATENATE(BE$3),[95]!INDICATIVE,4,))</f>
        <v>0</v>
      </c>
      <c r="BF217" s="17">
        <f>IF(ISERROR(VLOOKUP(CONCATENATE(BF$3),[95]!INDICATIVE,4,)=TRUE),0,VLOOKUP(CONCATENATE(BF$3),[95]!INDICATIVE,4,))</f>
        <v>0</v>
      </c>
      <c r="BG217" s="17">
        <f>IF(ISERROR(VLOOKUP(CONCATENATE(BG$3),[95]!INDICATIVE,4,)=TRUE),0,VLOOKUP(CONCATENATE(BG$3),[95]!INDICATIVE,4,))</f>
        <v>0</v>
      </c>
      <c r="BH217" s="17">
        <f>IF(ISERROR(VLOOKUP(CONCATENATE(BH$3),[94]!INDICATIVE,4,)=TRUE),0,VLOOKUP(CONCATENATE(BH$3),[94]!INDICATIVE,4,))</f>
        <v>0</v>
      </c>
      <c r="BI217" s="17">
        <f>IF(ISERROR(VLOOKUP(CONCATENATE(BI$3),[94]!INDICATIVE,4,)=TRUE),0,VLOOKUP(CONCATENATE(BI$3),[94]!INDICATIVE,4,))</f>
        <v>5261643.4230000004</v>
      </c>
      <c r="BJ217" s="17">
        <f>IF(ISERROR(VLOOKUP(CONCATENATE(BJ$3),[94]!INDICATIVE,4,)=TRUE),0,VLOOKUP(CONCATENATE(BJ$3),[94]!INDICATIVE,4,))</f>
        <v>0</v>
      </c>
      <c r="BK217" s="17">
        <f>IF(ISERROR(VLOOKUP(CONCATENATE(BK$3),[95]!INDICATIVE,4,)=TRUE),0,VLOOKUP(CONCATENATE(BK$3),[95]!INDICATIVE,4,))</f>
        <v>0</v>
      </c>
      <c r="BL217" s="17">
        <f>IF(ISERROR(VLOOKUP(CONCATENATE(BL$3),[94]!INDICATIVE,4,)=TRUE),0,VLOOKUP(CONCATENATE(BL$3),[94]!INDICATIVE,4,))</f>
        <v>1370742.9584999997</v>
      </c>
      <c r="BM217" s="17">
        <f>IF(ISERROR(VLOOKUP(CONCATENATE(BM$3),[95]!INDICATIVE,4,)=TRUE),0,VLOOKUP(CONCATENATE(BM$3),[95]!INDICATIVE,4,))</f>
        <v>0</v>
      </c>
      <c r="BN217" s="17">
        <f>IF(ISERROR(VLOOKUP(CONCATENATE(BN$3),[95]!INDICATIVE,4,)=TRUE),0,VLOOKUP(CONCATENATE(BN$3),[95]!INDICATIVE,4,))</f>
        <v>0</v>
      </c>
      <c r="BO217" s="17">
        <f>IF(ISERROR(VLOOKUP(CONCATENATE(BO$3),[95]!INDICATIVE,4,)=TRUE),0,VLOOKUP(CONCATENATE(BO$3),[95]!INDICATIVE,4,))</f>
        <v>0</v>
      </c>
      <c r="BP217" s="17">
        <f>IF(ISERROR(VLOOKUP(CONCATENATE(BP$3),[95]!INDICATIVE,4,)=TRUE),0,VLOOKUP(CONCATENATE(BP$3),[95]!INDICATIVE,4,))</f>
        <v>0</v>
      </c>
      <c r="BQ217" s="17">
        <f>IF(ISERROR(VLOOKUP(CONCATENATE(BQ$3),[95]!INDICATIVE,4,)=TRUE),0,VLOOKUP(CONCATENATE(BQ$3),[95]!INDICATIVE,4,))</f>
        <v>0</v>
      </c>
      <c r="BR217" s="17">
        <f>IF(ISERROR(VLOOKUP(CONCATENATE(BR$3),[95]!INDICATIVE,4,)=TRUE),0,VLOOKUP(CONCATENATE(BR$3),[95]!INDICATIVE,4,))</f>
        <v>0</v>
      </c>
      <c r="BS217" s="17">
        <f>IF(ISERROR(VLOOKUP(CONCATENATE(BS$3),[94]!INDICATIVE,4,)=TRUE),0,VLOOKUP(CONCATENATE(BS$3),[94]!INDICATIVE,4,))</f>
        <v>607471.34550000005</v>
      </c>
      <c r="BT217" s="17">
        <f>IF(ISERROR(VLOOKUP(CONCATENATE(BT$3),[94]!INDICATIVE,4,)=TRUE),0,VLOOKUP(CONCATENATE(BT$3),[94]!INDICATIVE,4,))</f>
        <v>1736064.5865000002</v>
      </c>
      <c r="BU217" s="17">
        <f>IF(ISERROR(VLOOKUP(CONCATENATE(BU$3),[94]!INDICATIVE,4,)=TRUE),0,VLOOKUP(CONCATENATE(BU$3),[94]!INDICATIVE,4,))</f>
        <v>642417.51750000007</v>
      </c>
      <c r="BV217" s="17">
        <f>IF(ISERROR(VLOOKUP(CONCATENATE(BV$3),[94]!INDICATIVE,4,)=TRUE),0,VLOOKUP(CONCATENATE(BV$3),[94]!INDICATIVE,4,))</f>
        <v>1592625.7335000001</v>
      </c>
      <c r="BW217" s="17">
        <f>IF(ISERROR(VLOOKUP(CONCATENATE(BW$3),[94]!INDICATIVE,4,)=TRUE),0,VLOOKUP(CONCATENATE(BW$3),[94]!INDICATIVE,4,))</f>
        <v>2737401.7304999996</v>
      </c>
      <c r="BX217" s="17">
        <f>IF(ISERROR(VLOOKUP(CONCATENATE(BX$3),[94]!INDICATIVE,4,)=TRUE),0,VLOOKUP(CONCATENATE(BX$3),[94]!INDICATIVE,4,))</f>
        <v>9809315.2199999988</v>
      </c>
      <c r="BY217" s="17">
        <f>IF(ISERROR(VLOOKUP(CONCATENATE(BY$3),[94]!INDICATIVE,4,)=TRUE),0,VLOOKUP(CONCATENATE(BY$3),[94]!INDICATIVE,4,))</f>
        <v>9766750.3485000003</v>
      </c>
      <c r="BZ217" s="17">
        <f>IF(ISERROR(VLOOKUP(CONCATENATE(BZ$3),[94]!INDICATIVE,4,)=TRUE),0,VLOOKUP(CONCATENATE(BZ$3),[94]!INDICATIVE,4,))</f>
        <v>6022502.8799999999</v>
      </c>
      <c r="CA217" s="17">
        <f>IF(ISERROR(VLOOKUP(CONCATENATE(CA$3),[94]!INDICATIVE,4,)=TRUE),0,VLOOKUP(CONCATENATE(CA$3),[94]!INDICATIVE,4,))</f>
        <v>4805936.2139999997</v>
      </c>
      <c r="CB217" s="17">
        <f>IF(ISERROR(VLOOKUP(CONCATENATE(CB$3),[94]!INDICATIVE,4,)=TRUE),0,VLOOKUP(CONCATENATE(CB$3),[94]!INDICATIVE,4,))</f>
        <v>0</v>
      </c>
      <c r="CC217" s="17">
        <f>IF(ISERROR(VLOOKUP(CONCATENATE(CC$3),[94]!INDICATIVE,4,)=TRUE),0,VLOOKUP(CONCATENATE(CC$3),[94]!INDICATIVE,4,))</f>
        <v>0</v>
      </c>
      <c r="CD217" s="17">
        <f>IF(ISERROR(VLOOKUP(CONCATENATE(CD$3),[94]!INDICATIVE,4,)=TRUE),0,VLOOKUP(CONCATENATE(CD$3),[94]!INDICATIVE,4,))</f>
        <v>0</v>
      </c>
      <c r="CE217" s="17">
        <f>IF(ISERROR(VLOOKUP(CONCATENATE(CE$3),[94]!INDICATIVE,4,)=TRUE),0,VLOOKUP(CONCATENATE(CE$3),[94]!INDICATIVE,4,))</f>
        <v>0</v>
      </c>
      <c r="CF217" s="17">
        <f>IF(ISERROR(VLOOKUP(CONCATENATE(CF$3),[94]!INDICATIVE,4,)=TRUE),0,VLOOKUP(CONCATENATE(CF$3),[94]!INDICATIVE,4,))</f>
        <v>0</v>
      </c>
      <c r="CG217" s="17">
        <f>IF(ISERROR(VLOOKUP(CONCATENATE(CG$3),[94]!INDICATIVE,4,)=TRUE),0,VLOOKUP(CONCATENATE(CG$3),[94]!INDICATIVE,4,))</f>
        <v>0</v>
      </c>
      <c r="CH217" s="17">
        <f>IF(ISERROR(VLOOKUP(CONCATENATE(CH$3),[94]!INDICATIVE,4,)=TRUE),0,VLOOKUP(CONCATENATE(CH$3),[94]!INDICATIVE,4,))</f>
        <v>0</v>
      </c>
      <c r="CI217" s="17">
        <f>IF(ISERROR(VLOOKUP(CONCATENATE(CI$3),[94]!INDICATIVE,4,)=TRUE),0,VLOOKUP(CONCATENATE(CI$3),[94]!INDICATIVE,4,))</f>
        <v>1685543.7419999999</v>
      </c>
      <c r="CJ217" s="17">
        <f>IF(ISERROR(VLOOKUP(CONCATENATE(CJ$3),[94]!INDICATIVE,4,)=TRUE),0,VLOOKUP(CONCATENATE(CJ$3),[94]!INDICATIVE,4,))</f>
        <v>1707568.3830000001</v>
      </c>
      <c r="CK217" s="17">
        <f>IF(ISERROR(VLOOKUP(CONCATENATE(CK$3),[94]!INDICATIVE,4,)=TRUE),0,VLOOKUP(CONCATENATE(CK$3),[94]!INDICATIVE,4,))</f>
        <v>449628.76349999994</v>
      </c>
      <c r="CL217" s="17">
        <f>IF(ISERROR(VLOOKUP(CONCATENATE(CL$3),[94]!INDICATIVE,4,)=TRUE),0,VLOOKUP(CONCATENATE(CL$3),[94]!INDICATIVE,4,))</f>
        <v>2234818.5494999997</v>
      </c>
      <c r="CM217" s="17">
        <f>IF(ISERROR(VLOOKUP(CONCATENATE(CM$3),[94]!INDICATIVE,4,)=TRUE),0,VLOOKUP(CONCATENATE(CM$3),[94]!INDICATIVE,4,))</f>
        <v>3041436.6659999993</v>
      </c>
      <c r="CN217" s="17">
        <f>IF(ISERROR(VLOOKUP(CONCATENATE(CN$3),[94]!INDICATIVE,4,)=TRUE),0,VLOOKUP(CONCATENATE(CN$3),[94]!INDICATIVE,4,))</f>
        <v>1046392.6709999999</v>
      </c>
      <c r="CO217" s="17">
        <f>IF(ISERROR(VLOOKUP(CONCATENATE(CO$3),[94]!INDICATIVE,4,)=TRUE),0,VLOOKUP(CONCATENATE(CO$3),[94]!INDICATIVE,4,))</f>
        <v>3544125.3390000002</v>
      </c>
      <c r="CP217" s="17">
        <f>IF(ISERROR(VLOOKUP(CONCATENATE(CP$3),[94]!INDICATIVE,4,)=TRUE),0,VLOOKUP(CONCATENATE(CP$3),[94]!INDICATIVE,4,))</f>
        <v>1446719.1465</v>
      </c>
      <c r="CQ217" s="17">
        <f>IF(ISERROR(VLOOKUP(CONCATENATE(CQ$3),[94]!INDICATIVE,4,)=TRUE),0,VLOOKUP(CONCATENATE(CQ$3),[94]!INDICATIVE,4,))</f>
        <v>2456255.5499999998</v>
      </c>
      <c r="CR217" s="17">
        <f>IF(ISERROR(VLOOKUP(CONCATENATE(CR$3),[94]!INDICATIVE,4,)=TRUE),0,VLOOKUP(CONCATENATE(CR$3),[94]!INDICATIVE,4,))</f>
        <v>697164.85649999999</v>
      </c>
      <c r="CS217" s="17">
        <f>IF(ISERROR(VLOOKUP(CONCATENATE(CS$3),[94]!INDICATIVE,4,)=TRUE),0,VLOOKUP(CONCATENATE(CS$3),[94]!INDICATIVE,4,))</f>
        <v>2030078.8440000003</v>
      </c>
      <c r="CT217" s="17">
        <f>IF(ISERROR(VLOOKUP(CONCATENATE(CT$3),[94]!INDICATIVE,4,)=TRUE),0,VLOOKUP(CONCATENATE(CT$3),[94]!INDICATIVE,4,))</f>
        <v>1783013.3940000003</v>
      </c>
      <c r="CU217" s="17">
        <f>IF(ISERROR(VLOOKUP(CONCATENATE(CU$3),[94]!INDICATIVE,4,)=TRUE),0,VLOOKUP(CONCATENATE(CU$3),[94]!INDICATIVE,4,))</f>
        <v>1307699.6295</v>
      </c>
      <c r="CV217" s="17">
        <f>IF(ISERROR(VLOOKUP(CONCATENATE(CV$3),[94]!INDICATIVE,4,)=TRUE),0,VLOOKUP(CONCATENATE(CV$3),[94]!INDICATIVE,4,))</f>
        <v>1411150.0229999998</v>
      </c>
      <c r="CW217" s="17">
        <f>IF(ISERROR(VLOOKUP(CONCATENATE(CW$3),[94]!INDICATIVE,4,)=TRUE),0,VLOOKUP(CONCATENATE(CW$3),[94]!INDICATIVE,4,))</f>
        <v>3621807.8954999996</v>
      </c>
      <c r="CX217" s="17">
        <f>IF(ISERROR(VLOOKUP(CONCATENATE(CX$3),[94]!INDICATIVE,4,)=TRUE),0,VLOOKUP(CONCATENATE(CX$3),[94]!INDICATIVE,4,))</f>
        <v>50289674.446500003</v>
      </c>
      <c r="CY217" s="17">
        <f>IF(ISERROR(VLOOKUP(CONCATENATE(CY$3),[94]!INDICATIVE,4,)=TRUE),0,VLOOKUP(CONCATENATE(CY$3),[94]!INDICATIVE,4,))</f>
        <v>696424.46550000005</v>
      </c>
      <c r="CZ217" s="17">
        <f>IF(ISERROR(VLOOKUP(CONCATENATE(CZ$3),[94]!INDICATIVE,4,)=TRUE),0,VLOOKUP(CONCATENATE(CZ$3),[94]!INDICATIVE,4,))</f>
        <v>1423499.5785000001</v>
      </c>
      <c r="DA217" s="17">
        <f>IF(ISERROR(VLOOKUP(CONCATENATE(DA$3),[94]!INDICATIVE,4,)=TRUE),0,VLOOKUP(CONCATENATE(DA$3),[94]!INDICATIVE,4,))</f>
        <v>6214613.9895000001</v>
      </c>
    </row>
    <row r="218" spans="1:105">
      <c r="B218" s="73" t="s">
        <v>547</v>
      </c>
      <c r="C218" s="11">
        <v>129473123</v>
      </c>
      <c r="D218" s="21">
        <v>81630553</v>
      </c>
      <c r="E218" s="279">
        <f t="shared" si="433"/>
        <v>26013709</v>
      </c>
      <c r="F218" s="21">
        <f t="shared" si="434"/>
        <v>-55616844</v>
      </c>
      <c r="G218" s="21">
        <f t="shared" si="435"/>
        <v>-81630553</v>
      </c>
      <c r="H218" s="21">
        <f t="shared" si="436"/>
        <v>-26013709</v>
      </c>
      <c r="I218" s="21">
        <f t="shared" si="437"/>
        <v>4509627</v>
      </c>
      <c r="J218" s="21">
        <f t="shared" si="438"/>
        <v>3697112</v>
      </c>
      <c r="K218" s="21">
        <f t="shared" si="439"/>
        <v>0</v>
      </c>
      <c r="L218" s="21">
        <f t="shared" si="440"/>
        <v>99494</v>
      </c>
      <c r="M218" s="21">
        <f t="shared" si="441"/>
        <v>10248359</v>
      </c>
      <c r="N218" s="21">
        <f>SUM(CB218:CH218)</f>
        <v>0</v>
      </c>
      <c r="O218" s="21">
        <f t="shared" si="442"/>
        <v>4193411</v>
      </c>
      <c r="P218" s="21">
        <f>SUM(CS218:DA218)</f>
        <v>3265706</v>
      </c>
      <c r="Q218" s="17">
        <f>IF(ISERROR(VLOOKUP(CONCATENATE(Q$3),[94]!INDICATIVE,2,)=TRUE),0,VLOOKUP(CONCATENATE(Q$3),[94]!INDICATIVE,2,))</f>
        <v>4086502</v>
      </c>
      <c r="R218" s="17">
        <f>IF(ISERROR(VLOOKUP(CONCATENATE(R$3),[95]!INDICATIVE,2,)=TRUE),0,VLOOKUP(CONCATENATE(R$3),[95]!INDICATIVE,2,))</f>
        <v>0</v>
      </c>
      <c r="S218" s="17">
        <f>IF(ISERROR(VLOOKUP(CONCATENATE(S$3),[95]!INDICATIVE,2,)=TRUE),0,VLOOKUP(CONCATENATE(S$3),[95]!INDICATIVE,2,))</f>
        <v>0</v>
      </c>
      <c r="T218" s="17">
        <f>IF(ISERROR(VLOOKUP(CONCATENATE(T$3),[94]!INDICATIVE,2,)=TRUE),0,VLOOKUP(CONCATENATE(T$3),[94]!INDICATIVE,2,))</f>
        <v>50998</v>
      </c>
      <c r="U218" s="17">
        <f>IF(ISERROR(VLOOKUP(CONCATENATE(U$3),[94]!INDICATIVE,2,)=TRUE),0,VLOOKUP(CONCATENATE(U$3),[94]!INDICATIVE,2,))</f>
        <v>51720</v>
      </c>
      <c r="V218" s="17">
        <f>IF(ISERROR(VLOOKUP(CONCATENATE(V$3),[94]!INDICATIVE,2,)=TRUE),0,VLOOKUP(CONCATENATE(V$3),[94]!INDICATIVE,2,))</f>
        <v>50998</v>
      </c>
      <c r="W218" s="17">
        <f>IF(ISERROR(VLOOKUP(CONCATENATE(W$3),[94]!INDICATIVE,2,)=TRUE),0,VLOOKUP(CONCATENATE(W$3),[94]!INDICATIVE,2,))</f>
        <v>50998</v>
      </c>
      <c r="X218" s="17">
        <f>IF(ISERROR(VLOOKUP(CONCATENATE(X$3),[94]!INDICATIVE,2,)=TRUE),0,VLOOKUP(CONCATENATE(X$3),[94]!INDICATIVE,2,))</f>
        <v>51720</v>
      </c>
      <c r="Y218" s="17">
        <f>IF(ISERROR(VLOOKUP(CONCATENATE(Y$3),[94]!INDICATIVE,2,)=TRUE),0,VLOOKUP(CONCATENATE(Y$3),[94]!INDICATIVE,2,))</f>
        <v>50998</v>
      </c>
      <c r="Z218" s="17">
        <f>IF(ISERROR(VLOOKUP(CONCATENATE(Z$3),[94]!INDICATIVE,2,)=TRUE),0,VLOOKUP(CONCATENATE(Z$3),[94]!INDICATIVE,2,))</f>
        <v>50998</v>
      </c>
      <c r="AA218" s="17">
        <f>IF(ISERROR(VLOOKUP(CONCATENATE(AA$3),[94]!INDICATIVE,2,)=TRUE),0,VLOOKUP(CONCATENATE(AA$3),[94]!INDICATIVE,2,))</f>
        <v>58025</v>
      </c>
      <c r="AB218" s="17">
        <f>IF(ISERROR(VLOOKUP(CONCATENATE(AB$3),[94]!INDICATIVE,2,)=TRUE),0,VLOOKUP(CONCATENATE(AB$3),[94]!INDICATIVE,2,))</f>
        <v>6670</v>
      </c>
      <c r="AC218" s="17">
        <f>IF(ISERROR(VLOOKUP(CONCATENATE(AC$3),[95]!INDICATIVE,2,)=TRUE),0,VLOOKUP(CONCATENATE(AC$3),[95]!INDICATIVE,2,))</f>
        <v>0</v>
      </c>
      <c r="AD218" s="17">
        <f>IF(ISERROR(VLOOKUP(CONCATENATE(AD$3),[95]!INDICATIVE,2,)=TRUE),0,VLOOKUP(CONCATENATE(AD$3),[95]!INDICATIVE,2,))</f>
        <v>0</v>
      </c>
      <c r="AE218" s="17">
        <f>IF(ISERROR(VLOOKUP(CONCATENATE(AE$3),[94]!INDICATIVE,2,)=TRUE),0,VLOOKUP(CONCATENATE(AE$3),[94]!INDICATIVE,2,))</f>
        <v>1118571</v>
      </c>
      <c r="AF218" s="17">
        <f>IF(ISERROR(VLOOKUP(CONCATENATE(AF$3),[94]!INDICATIVE,2,)=TRUE),0,VLOOKUP(CONCATENATE(AF$3),[94]!INDICATIVE,2,))</f>
        <v>93622</v>
      </c>
      <c r="AG218" s="17">
        <f>IF(ISERROR(VLOOKUP(CONCATENATE(AG$3),[94]!INDICATIVE,2,)=TRUE),0,VLOOKUP(CONCATENATE(AG$3),[94]!INDICATIVE,2,))</f>
        <v>320530</v>
      </c>
      <c r="AH218" s="17">
        <f>IF(ISERROR(VLOOKUP(CONCATENATE(AH$3),[94]!INDICATIVE,2,)=TRUE),0,VLOOKUP(CONCATENATE(AH$3),[94]!INDICATIVE,2,))</f>
        <v>1769328</v>
      </c>
      <c r="AI218" s="17">
        <f>IF(ISERROR(VLOOKUP(CONCATENATE(AI$3),[94]!INDICATIVE,2,)=TRUE),0,VLOOKUP(CONCATENATE(AI$3),[94]!INDICATIVE,2,))</f>
        <v>319498</v>
      </c>
      <c r="AJ218" s="17">
        <f>IF(ISERROR(VLOOKUP(CONCATENATE(AJ$3),[94]!INDICATIVE,2,)=TRUE),0,VLOOKUP(CONCATENATE(AJ$3),[94]!INDICATIVE,2,))</f>
        <v>75563</v>
      </c>
      <c r="AK218" s="17">
        <f>IF(ISERROR(VLOOKUP(CONCATENATE(AK$3),[95]!INDICATIVE,2,)=TRUE),0,VLOOKUP(CONCATENATE(AK$3),[95]!INDICATIVE,2,))</f>
        <v>0</v>
      </c>
      <c r="AL218" s="17">
        <f>IF(ISERROR(VLOOKUP(CONCATENATE(AL$3),[95]!INDICATIVE,2,)=TRUE),0,VLOOKUP(CONCATENATE(AL$3),[95]!INDICATIVE,2,))</f>
        <v>0</v>
      </c>
      <c r="AM218" s="17">
        <f>IF(ISERROR(VLOOKUP(CONCATENATE(AM$3),[95]!INDICATIVE,2,)=TRUE),0,VLOOKUP(CONCATENATE(AM$3),[95]!INDICATIVE,2,))</f>
        <v>0</v>
      </c>
      <c r="AN218" s="17">
        <f>IF(ISERROR(VLOOKUP(CONCATENATE(AN$3),[95]!INDICATIVE,2,)=TRUE),0,VLOOKUP(CONCATENATE(AN$3),[95]!INDICATIVE,2,))</f>
        <v>0</v>
      </c>
      <c r="AO218" s="17">
        <f>IF(ISERROR(VLOOKUP(CONCATENATE(AO$3),[95]!INDICATIVE,2,)=TRUE),0,VLOOKUP(CONCATENATE(AO$3),[95]!INDICATIVE,2,))</f>
        <v>0</v>
      </c>
      <c r="AP218" s="17">
        <f>IF(ISERROR(VLOOKUP(CONCATENATE(AP$3),[94]!INDICATIVE,2,)=TRUE),0,VLOOKUP(CONCATENATE(AP$3),[94]!INDICATIVE,2,))</f>
        <v>32393</v>
      </c>
      <c r="AQ218" s="17">
        <f>IF(ISERROR(VLOOKUP(CONCATENATE(AQ$3),[95]!INDICATIVE,2,)=TRUE),0,VLOOKUP(CONCATENATE(AQ$3),[95]!INDICATIVE,2,))</f>
        <v>0</v>
      </c>
      <c r="AR218" s="17">
        <f>IF(ISERROR(VLOOKUP(CONCATENATE(AR$3),[95]!INDICATIVE,2,)=TRUE),0,VLOOKUP(CONCATENATE(AR$3),[95]!INDICATIVE,2,))</f>
        <v>0</v>
      </c>
      <c r="AS218" s="17">
        <f>IF(ISERROR(VLOOKUP(CONCATENATE(AS$3),[95]!INDICATIVE,2,)=TRUE),0,VLOOKUP(CONCATENATE(AS$3),[95]!INDICATIVE,2,))</f>
        <v>0</v>
      </c>
      <c r="AT218" s="17">
        <f>IF(ISERROR(VLOOKUP(CONCATENATE(AT$3),[95]!INDICATIVE,2,)=TRUE),0,VLOOKUP(CONCATENATE(AT$3),[95]!INDICATIVE,2,))</f>
        <v>0</v>
      </c>
      <c r="AU218" s="17">
        <f>IF(ISERROR(VLOOKUP(CONCATENATE(AU$3),[95]!INDICATIVE,2,)=TRUE),0,VLOOKUP(CONCATENATE(AU$3),[95]!INDICATIVE,2,))</f>
        <v>0</v>
      </c>
      <c r="AV218" s="17">
        <f>IF(ISERROR(VLOOKUP(CONCATENATE(AV$3),[95]!INDICATIVE,2,)=TRUE),0,VLOOKUP(CONCATENATE(AV$3),[95]!INDICATIVE,2,))</f>
        <v>0</v>
      </c>
      <c r="AW218" s="17">
        <f>IF(ISERROR(VLOOKUP(CONCATENATE(AW$3),[95]!INDICATIVE,2,)=TRUE),0,VLOOKUP(CONCATENATE(AW$3),[95]!INDICATIVE,2,))</f>
        <v>0</v>
      </c>
      <c r="AX218" s="17">
        <f>IF(ISERROR(VLOOKUP(CONCATENATE(AX$3),[95]!INDICATIVE,2,)=TRUE),0,VLOOKUP(CONCATENATE(AX$3),[95]!INDICATIVE,2,))</f>
        <v>0</v>
      </c>
      <c r="AY218" s="17">
        <f>IF(ISERROR(VLOOKUP(CONCATENATE(AY$3),[95]!INDICATIVE,2,)=TRUE),0,VLOOKUP(CONCATENATE(AY$3),[95]!INDICATIVE,2,))</f>
        <v>0</v>
      </c>
      <c r="AZ218" s="17">
        <f>IF(ISERROR(VLOOKUP(CONCATENATE(AZ$3),[95]!INDICATIVE,2,)=TRUE),0,VLOOKUP(CONCATENATE(AZ$3),[95]!INDICATIVE,2,))</f>
        <v>0</v>
      </c>
      <c r="BA218" s="17">
        <f>IF(ISERROR(VLOOKUP(CONCATENATE(BA$3),[95]!INDICATIVE,2,)=TRUE),0,VLOOKUP(CONCATENATE(BA$3),[95]!INDICATIVE,2,))</f>
        <v>0</v>
      </c>
      <c r="BB218" s="17">
        <f>IF(ISERROR(VLOOKUP(CONCATENATE(BB$3),[94]!INDICATIVE,2,)=TRUE),0,VLOOKUP(CONCATENATE(BB$3),[94]!INDICATIVE,2,))</f>
        <v>0</v>
      </c>
      <c r="BC218" s="17">
        <f>IF(ISERROR(VLOOKUP(CONCATENATE(BC$3),[95]!INDICATIVE,2,)=TRUE),0,VLOOKUP(CONCATENATE(BC$3),[95]!INDICATIVE,2,))</f>
        <v>0</v>
      </c>
      <c r="BD218" s="17">
        <f>IF(ISERROR(VLOOKUP(CONCATENATE(BD$3),[95]!INDICATIVE,2,)=TRUE),0,VLOOKUP(CONCATENATE(BD$3),[95]!INDICATIVE,2,))</f>
        <v>0</v>
      </c>
      <c r="BE218" s="17">
        <f>IF(ISERROR(VLOOKUP(CONCATENATE(BE$3),[95]!INDICATIVE,2,)=TRUE),0,VLOOKUP(CONCATENATE(BE$3),[95]!INDICATIVE,2,))</f>
        <v>0</v>
      </c>
      <c r="BF218" s="17">
        <f>IF(ISERROR(VLOOKUP(CONCATENATE(BF$3),[95]!INDICATIVE,2,)=TRUE),0,VLOOKUP(CONCATENATE(BF$3),[95]!INDICATIVE,2,))</f>
        <v>0</v>
      </c>
      <c r="BG218" s="17">
        <f>IF(ISERROR(VLOOKUP(CONCATENATE(BG$3),[95]!INDICATIVE,2,)=TRUE),0,VLOOKUP(CONCATENATE(BG$3),[95]!INDICATIVE,2,))</f>
        <v>0</v>
      </c>
      <c r="BH218" s="17">
        <f>IF(ISERROR(VLOOKUP(CONCATENATE(BH$3),[94]!INDICATIVE,2,)=TRUE),0,VLOOKUP(CONCATENATE(BH$3),[94]!INDICATIVE,2,))</f>
        <v>0</v>
      </c>
      <c r="BI218" s="17">
        <f>IF(ISERROR(VLOOKUP(CONCATENATE(BI$3),[94]!INDICATIVE,2,)=TRUE),0,VLOOKUP(CONCATENATE(BI$3),[94]!INDICATIVE,2,))</f>
        <v>55689</v>
      </c>
      <c r="BJ218" s="17">
        <f>IF(ISERROR(VLOOKUP(CONCATENATE(BJ$3),[94]!INDICATIVE,2,)=TRUE),0,VLOOKUP(CONCATENATE(BJ$3),[94]!INDICATIVE,2,))</f>
        <v>0</v>
      </c>
      <c r="BK218" s="17">
        <f>IF(ISERROR(VLOOKUP(CONCATENATE(BK$3),[95]!INDICATIVE,2,)=TRUE),0,VLOOKUP(CONCATENATE(BK$3),[95]!INDICATIVE,2,))</f>
        <v>0</v>
      </c>
      <c r="BL218" s="17">
        <f>IF(ISERROR(VLOOKUP(CONCATENATE(BL$3),[94]!INDICATIVE,2,)=TRUE),0,VLOOKUP(CONCATENATE(BL$3),[94]!INDICATIVE,2,))</f>
        <v>11412</v>
      </c>
      <c r="BM218" s="17">
        <f>IF(ISERROR(VLOOKUP(CONCATENATE(BM$3),[95]!INDICATIVE,2,)=TRUE),0,VLOOKUP(CONCATENATE(BM$3),[95]!INDICATIVE,2,))</f>
        <v>0</v>
      </c>
      <c r="BN218" s="17">
        <f>IF(ISERROR(VLOOKUP(CONCATENATE(BN$3),[95]!INDICATIVE,2,)=TRUE),0,VLOOKUP(CONCATENATE(BN$3),[95]!INDICATIVE,2,))</f>
        <v>0</v>
      </c>
      <c r="BO218" s="17">
        <f>IF(ISERROR(VLOOKUP(CONCATENATE(BO$3),[95]!INDICATIVE,2,)=TRUE),0,VLOOKUP(CONCATENATE(BO$3),[95]!INDICATIVE,2,))</f>
        <v>0</v>
      </c>
      <c r="BP218" s="17">
        <f>IF(ISERROR(VLOOKUP(CONCATENATE(BP$3),[95]!INDICATIVE,2,)=TRUE),0,VLOOKUP(CONCATENATE(BP$3),[95]!INDICATIVE,2,))</f>
        <v>0</v>
      </c>
      <c r="BQ218" s="17">
        <f>IF(ISERROR(VLOOKUP(CONCATENATE(BQ$3),[95]!INDICATIVE,2,)=TRUE),0,VLOOKUP(CONCATENATE(BQ$3),[95]!INDICATIVE,2,))</f>
        <v>0</v>
      </c>
      <c r="BR218" s="17">
        <f>IF(ISERROR(VLOOKUP(CONCATENATE(BR$3),[95]!INDICATIVE,2,)=TRUE),0,VLOOKUP(CONCATENATE(BR$3),[95]!INDICATIVE,2,))</f>
        <v>0</v>
      </c>
      <c r="BS218" s="17">
        <f>IF(ISERROR(VLOOKUP(CONCATENATE(BS$3),[94]!INDICATIVE,2,)=TRUE),0,VLOOKUP(CONCATENATE(BS$3),[94]!INDICATIVE,2,))</f>
        <v>246563</v>
      </c>
      <c r="BT218" s="17">
        <f>IF(ISERROR(VLOOKUP(CONCATENATE(BT$3),[94]!INDICATIVE,2,)=TRUE),0,VLOOKUP(CONCATENATE(BT$3),[94]!INDICATIVE,2,))</f>
        <v>18739</v>
      </c>
      <c r="BU218" s="17">
        <f>IF(ISERROR(VLOOKUP(CONCATENATE(BU$3),[94]!INDICATIVE,2,)=TRUE),0,VLOOKUP(CONCATENATE(BU$3),[94]!INDICATIVE,2,))</f>
        <v>8187145</v>
      </c>
      <c r="BV218" s="17">
        <f>IF(ISERROR(VLOOKUP(CONCATENATE(BV$3),[94]!INDICATIVE,2,)=TRUE),0,VLOOKUP(CONCATENATE(BV$3),[94]!INDICATIVE,2,))</f>
        <v>42703</v>
      </c>
      <c r="BW218" s="17">
        <f>IF(ISERROR(VLOOKUP(CONCATENATE(BW$3),[94]!INDICATIVE,2,)=TRUE),0,VLOOKUP(CONCATENATE(BW$3),[94]!INDICATIVE,2,))</f>
        <v>493199</v>
      </c>
      <c r="BX218" s="17">
        <f>IF(ISERROR(VLOOKUP(CONCATENATE(BX$3),[94]!INDICATIVE,2,)=TRUE),0,VLOOKUP(CONCATENATE(BX$3),[94]!INDICATIVE,2,))</f>
        <v>578076</v>
      </c>
      <c r="BY218" s="17">
        <f>IF(ISERROR(VLOOKUP(CONCATENATE(BY$3),[94]!INDICATIVE,2,)=TRUE),0,VLOOKUP(CONCATENATE(BY$3),[94]!INDICATIVE,2,))</f>
        <v>295289</v>
      </c>
      <c r="BZ218" s="17">
        <f>IF(ISERROR(VLOOKUP(CONCATENATE(BZ$3),[94]!INDICATIVE,2,)=TRUE),0,VLOOKUP(CONCATENATE(BZ$3),[94]!INDICATIVE,2,))</f>
        <v>214458</v>
      </c>
      <c r="CA218" s="17">
        <f>IF(ISERROR(VLOOKUP(CONCATENATE(CA$3),[94]!INDICATIVE,2,)=TRUE),0,VLOOKUP(CONCATENATE(CA$3),[94]!INDICATIVE,2,))</f>
        <v>172187</v>
      </c>
      <c r="CB218" s="17">
        <f>IF(ISERROR(VLOOKUP(CONCATENATE(CB$3),[94]!INDICATIVE,2,)=TRUE),0,VLOOKUP(CONCATENATE(CB$3),[94]!INDICATIVE,2,))</f>
        <v>0</v>
      </c>
      <c r="CC218" s="17">
        <f>IF(ISERROR(VLOOKUP(CONCATENATE(CC$3),[94]!INDICATIVE,2,)=TRUE),0,VLOOKUP(CONCATENATE(CC$3),[94]!INDICATIVE,2,))</f>
        <v>0</v>
      </c>
      <c r="CD218" s="17">
        <f>IF(ISERROR(VLOOKUP(CONCATENATE(CD$3),[94]!INDICATIVE,2,)=TRUE),0,VLOOKUP(CONCATENATE(CD$3),[94]!INDICATIVE,2,))</f>
        <v>0</v>
      </c>
      <c r="CE218" s="17">
        <f>IF(ISERROR(VLOOKUP(CONCATENATE(CE$3),[94]!INDICATIVE,2,)=TRUE),0,VLOOKUP(CONCATENATE(CE$3),[94]!INDICATIVE,2,))</f>
        <v>0</v>
      </c>
      <c r="CF218" s="17">
        <f>IF(ISERROR(VLOOKUP(CONCATENATE(CF$3),[94]!INDICATIVE,2,)=TRUE),0,VLOOKUP(CONCATENATE(CF$3),[94]!INDICATIVE,2,))</f>
        <v>0</v>
      </c>
      <c r="CG218" s="17">
        <f>IF(ISERROR(VLOOKUP(CONCATENATE(CG$3),[94]!INDICATIVE,2,)=TRUE),0,VLOOKUP(CONCATENATE(CG$3),[94]!INDICATIVE,2,))</f>
        <v>0</v>
      </c>
      <c r="CH218" s="17">
        <f>IF(ISERROR(VLOOKUP(CONCATENATE(CH$3),[94]!INDICATIVE,2,)=TRUE),0,VLOOKUP(CONCATENATE(CH$3),[94]!INDICATIVE,2,))</f>
        <v>0</v>
      </c>
      <c r="CI218" s="17">
        <f>IF(ISERROR(VLOOKUP(CONCATENATE(CI$3),[94]!INDICATIVE,2,)=TRUE),0,VLOOKUP(CONCATENATE(CI$3),[94]!INDICATIVE,2,))</f>
        <v>238932</v>
      </c>
      <c r="CJ218" s="17">
        <f>IF(ISERROR(VLOOKUP(CONCATENATE(CJ$3),[94]!INDICATIVE,2,)=TRUE),0,VLOOKUP(CONCATENATE(CJ$3),[94]!INDICATIVE,2,))</f>
        <v>164515</v>
      </c>
      <c r="CK218" s="17">
        <f>IF(ISERROR(VLOOKUP(CONCATENATE(CK$3),[94]!INDICATIVE,2,)=TRUE),0,VLOOKUP(CONCATENATE(CK$3),[94]!INDICATIVE,2,))</f>
        <v>159475</v>
      </c>
      <c r="CL218" s="17">
        <f>IF(ISERROR(VLOOKUP(CONCATENATE(CL$3),[94]!INDICATIVE,2,)=TRUE),0,VLOOKUP(CONCATENATE(CL$3),[94]!INDICATIVE,2,))</f>
        <v>585990</v>
      </c>
      <c r="CM218" s="17">
        <f>IF(ISERROR(VLOOKUP(CONCATENATE(CM$3),[94]!INDICATIVE,2,)=TRUE),0,VLOOKUP(CONCATENATE(CM$3),[94]!INDICATIVE,2,))</f>
        <v>201147</v>
      </c>
      <c r="CN218" s="17">
        <f>IF(ISERROR(VLOOKUP(CONCATENATE(CN$3),[94]!INDICATIVE,2,)=TRUE),0,VLOOKUP(CONCATENATE(CN$3),[94]!INDICATIVE,2,))</f>
        <v>52959</v>
      </c>
      <c r="CO218" s="17">
        <f>IF(ISERROR(VLOOKUP(CONCATENATE(CO$3),[94]!INDICATIVE,2,)=TRUE),0,VLOOKUP(CONCATENATE(CO$3),[94]!INDICATIVE,2,))</f>
        <v>2033804</v>
      </c>
      <c r="CP218" s="17">
        <f>IF(ISERROR(VLOOKUP(CONCATENATE(CP$3),[94]!INDICATIVE,2,)=TRUE),0,VLOOKUP(CONCATENATE(CP$3),[94]!INDICATIVE,2,))</f>
        <v>368346</v>
      </c>
      <c r="CQ218" s="17">
        <f>IF(ISERROR(VLOOKUP(CONCATENATE(CQ$3),[94]!INDICATIVE,2,)=TRUE),0,VLOOKUP(CONCATENATE(CQ$3),[94]!INDICATIVE,2,))</f>
        <v>355551</v>
      </c>
      <c r="CR218" s="17">
        <f>IF(ISERROR(VLOOKUP(CONCATENATE(CR$3),[94]!INDICATIVE,2,)=TRUE),0,VLOOKUP(CONCATENATE(CR$3),[94]!INDICATIVE,2,))</f>
        <v>32692</v>
      </c>
      <c r="CS218" s="17">
        <f>IF(ISERROR(VLOOKUP(CONCATENATE(CS$3),[94]!INDICATIVE,2,)=TRUE),0,VLOOKUP(CONCATENATE(CS$3),[94]!INDICATIVE,2,))</f>
        <v>414873</v>
      </c>
      <c r="CT218" s="17">
        <f>IF(ISERROR(VLOOKUP(CONCATENATE(CT$3),[94]!INDICATIVE,2,)=TRUE),0,VLOOKUP(CONCATENATE(CT$3),[94]!INDICATIVE,2,))</f>
        <v>75670</v>
      </c>
      <c r="CU218" s="17">
        <f>IF(ISERROR(VLOOKUP(CONCATENATE(CU$3),[94]!INDICATIVE,2,)=TRUE),0,VLOOKUP(CONCATENATE(CU$3),[94]!INDICATIVE,2,))</f>
        <v>74004</v>
      </c>
      <c r="CV218" s="17">
        <f>IF(ISERROR(VLOOKUP(CONCATENATE(CV$3),[94]!INDICATIVE,2,)=TRUE),0,VLOOKUP(CONCATENATE(CV$3),[94]!INDICATIVE,2,))</f>
        <v>563210</v>
      </c>
      <c r="CW218" s="17">
        <f>IF(ISERROR(VLOOKUP(CONCATENATE(CW$3),[94]!INDICATIVE,2,)=TRUE),0,VLOOKUP(CONCATENATE(CW$3),[94]!INDICATIVE,2,))</f>
        <v>177304</v>
      </c>
      <c r="CX218" s="17">
        <f>IF(ISERROR(VLOOKUP(CONCATENATE(CX$3),[94]!INDICATIVE,2,)=TRUE),0,VLOOKUP(CONCATENATE(CX$3),[94]!INDICATIVE,2,))</f>
        <v>1198175</v>
      </c>
      <c r="CY218" s="17">
        <f>IF(ISERROR(VLOOKUP(CONCATENATE(CY$3),[94]!INDICATIVE,2,)=TRUE),0,VLOOKUP(CONCATENATE(CY$3),[94]!INDICATIVE,2,))</f>
        <v>468632</v>
      </c>
      <c r="CZ218" s="17">
        <f>IF(ISERROR(VLOOKUP(CONCATENATE(CZ$3),[94]!INDICATIVE,2,)=TRUE),0,VLOOKUP(CONCATENATE(CZ$3),[94]!INDICATIVE,2,))</f>
        <v>176068</v>
      </c>
      <c r="DA218" s="17">
        <f>IF(ISERROR(VLOOKUP(CONCATENATE(DA$3),[94]!INDICATIVE,2,)=TRUE),0,VLOOKUP(CONCATENATE(DA$3),[94]!INDICATIVE,2,))</f>
        <v>117770</v>
      </c>
    </row>
    <row r="219" spans="1:105">
      <c r="B219" s="73" t="s">
        <v>548</v>
      </c>
      <c r="C219" s="11">
        <v>361266678</v>
      </c>
      <c r="D219" s="21">
        <v>312314768.94749999</v>
      </c>
      <c r="E219" s="132">
        <f>SUM(E217:E218)</f>
        <v>182177571.3285</v>
      </c>
      <c r="F219" s="21">
        <f t="shared" ref="F219:BT219" si="443">SUM(F217:F218)</f>
        <v>-130137197.61899999</v>
      </c>
      <c r="G219" s="21">
        <f t="shared" ref="G219:H219" si="444">SUM(G217:G218)</f>
        <v>-312314768.94749999</v>
      </c>
      <c r="H219" s="21">
        <f t="shared" si="444"/>
        <v>-182177571.3285</v>
      </c>
      <c r="I219" s="21">
        <f t="shared" si="443"/>
        <v>16885532.932499997</v>
      </c>
      <c r="J219" s="21">
        <f t="shared" si="443"/>
        <v>14276399.976999998</v>
      </c>
      <c r="K219" s="21">
        <f t="shared" si="443"/>
        <v>0</v>
      </c>
      <c r="L219" s="21">
        <f t="shared" si="443"/>
        <v>8500060.9100000001</v>
      </c>
      <c r="M219" s="21">
        <f t="shared" si="443"/>
        <v>47968844.575999998</v>
      </c>
      <c r="N219" s="21">
        <f t="shared" ref="N219" si="445">SUM(N217:N218)</f>
        <v>0</v>
      </c>
      <c r="O219" s="21">
        <f t="shared" si="443"/>
        <v>22503064.666999999</v>
      </c>
      <c r="P219" s="21">
        <f t="shared" si="443"/>
        <v>72043668.266000003</v>
      </c>
      <c r="Q219" s="21">
        <f t="shared" si="443"/>
        <v>9375575.7324999999</v>
      </c>
      <c r="R219" s="21">
        <f t="shared" si="443"/>
        <v>0</v>
      </c>
      <c r="S219" s="21">
        <f t="shared" si="443"/>
        <v>0</v>
      </c>
      <c r="T219" s="21">
        <f t="shared" si="443"/>
        <v>636185.48800000013</v>
      </c>
      <c r="U219" s="21">
        <f t="shared" si="443"/>
        <v>636907.48800000001</v>
      </c>
      <c r="V219" s="21">
        <f t="shared" si="443"/>
        <v>432006.43</v>
      </c>
      <c r="W219" s="21">
        <f t="shared" si="443"/>
        <v>636185.48800000001</v>
      </c>
      <c r="X219" s="21">
        <f t="shared" si="443"/>
        <v>636907.48800000001</v>
      </c>
      <c r="Y219" s="21">
        <f t="shared" si="443"/>
        <v>636184.42599999998</v>
      </c>
      <c r="Z219" s="21">
        <f t="shared" si="443"/>
        <v>636185.48800000001</v>
      </c>
      <c r="AA219" s="21">
        <f t="shared" si="443"/>
        <v>484797.13399999996</v>
      </c>
      <c r="AB219" s="21">
        <f t="shared" si="443"/>
        <v>2774597.77</v>
      </c>
      <c r="AC219" s="21">
        <f t="shared" si="443"/>
        <v>0</v>
      </c>
      <c r="AD219" s="21">
        <f t="shared" si="443"/>
        <v>0</v>
      </c>
      <c r="AE219" s="21">
        <f t="shared" si="443"/>
        <v>8914903.6414999999</v>
      </c>
      <c r="AF219" s="21">
        <f t="shared" si="443"/>
        <v>1196682.1945</v>
      </c>
      <c r="AG219" s="21">
        <f t="shared" si="443"/>
        <v>895502.19849999994</v>
      </c>
      <c r="AH219" s="21">
        <f t="shared" si="443"/>
        <v>2113764.3360000001</v>
      </c>
      <c r="AI219" s="21">
        <f t="shared" si="443"/>
        <v>673758.9865</v>
      </c>
      <c r="AJ219" s="21">
        <f t="shared" si="443"/>
        <v>481788.62</v>
      </c>
      <c r="AK219" s="21">
        <f t="shared" ref="AK219" si="446">SUM(AK217:AK218)</f>
        <v>0</v>
      </c>
      <c r="AL219" s="21">
        <f t="shared" si="443"/>
        <v>0</v>
      </c>
      <c r="AM219" s="21">
        <f t="shared" si="443"/>
        <v>0</v>
      </c>
      <c r="AN219" s="21">
        <f t="shared" si="443"/>
        <v>0</v>
      </c>
      <c r="AO219" s="21">
        <f t="shared" si="443"/>
        <v>0</v>
      </c>
      <c r="AP219" s="21">
        <f t="shared" si="443"/>
        <v>1800573.5285000002</v>
      </c>
      <c r="AQ219" s="21">
        <f t="shared" si="443"/>
        <v>0</v>
      </c>
      <c r="AR219" s="21">
        <f t="shared" si="443"/>
        <v>0</v>
      </c>
      <c r="AS219" s="21">
        <f t="shared" si="443"/>
        <v>0</v>
      </c>
      <c r="AT219" s="21">
        <f t="shared" si="443"/>
        <v>0</v>
      </c>
      <c r="AU219" s="21">
        <f t="shared" si="443"/>
        <v>0</v>
      </c>
      <c r="AV219" s="21">
        <f t="shared" si="443"/>
        <v>0</v>
      </c>
      <c r="AW219" s="21">
        <f t="shared" si="443"/>
        <v>0</v>
      </c>
      <c r="AX219" s="21">
        <f t="shared" si="443"/>
        <v>0</v>
      </c>
      <c r="AY219" s="21">
        <f t="shared" si="443"/>
        <v>0</v>
      </c>
      <c r="AZ219" s="21">
        <f t="shared" si="443"/>
        <v>0</v>
      </c>
      <c r="BA219" s="21">
        <f t="shared" si="443"/>
        <v>0</v>
      </c>
      <c r="BB219" s="21">
        <f t="shared" si="443"/>
        <v>0</v>
      </c>
      <c r="BC219" s="21">
        <f t="shared" si="443"/>
        <v>0</v>
      </c>
      <c r="BD219" s="21">
        <f t="shared" si="443"/>
        <v>0</v>
      </c>
      <c r="BE219" s="21">
        <f t="shared" si="443"/>
        <v>0</v>
      </c>
      <c r="BF219" s="21">
        <f t="shared" si="443"/>
        <v>0</v>
      </c>
      <c r="BG219" s="21">
        <f t="shared" si="443"/>
        <v>0</v>
      </c>
      <c r="BH219" s="21">
        <f t="shared" si="443"/>
        <v>0</v>
      </c>
      <c r="BI219" s="21">
        <f t="shared" si="443"/>
        <v>5317332.4230000004</v>
      </c>
      <c r="BJ219" s="21">
        <f t="shared" si="443"/>
        <v>0</v>
      </c>
      <c r="BK219" s="21">
        <f t="shared" si="443"/>
        <v>0</v>
      </c>
      <c r="BL219" s="21">
        <f t="shared" si="443"/>
        <v>1382154.9584999997</v>
      </c>
      <c r="BM219" s="21">
        <f t="shared" si="443"/>
        <v>0</v>
      </c>
      <c r="BN219" s="21">
        <f t="shared" si="443"/>
        <v>0</v>
      </c>
      <c r="BO219" s="21">
        <f t="shared" si="443"/>
        <v>0</v>
      </c>
      <c r="BP219" s="21">
        <f t="shared" si="443"/>
        <v>0</v>
      </c>
      <c r="BQ219" s="21">
        <f t="shared" si="443"/>
        <v>0</v>
      </c>
      <c r="BR219" s="21">
        <f t="shared" si="443"/>
        <v>0</v>
      </c>
      <c r="BS219" s="21">
        <f t="shared" si="443"/>
        <v>854034.34550000005</v>
      </c>
      <c r="BT219" s="21">
        <f t="shared" si="443"/>
        <v>1754803.5865000002</v>
      </c>
      <c r="BU219" s="21">
        <f t="shared" ref="BU219:DA219" si="447">SUM(BU217:BU218)</f>
        <v>8829562.5175000001</v>
      </c>
      <c r="BV219" s="21">
        <f t="shared" si="447"/>
        <v>1635328.7335000001</v>
      </c>
      <c r="BW219" s="21">
        <f t="shared" si="447"/>
        <v>3230600.7304999996</v>
      </c>
      <c r="BX219" s="21">
        <f t="shared" si="447"/>
        <v>10387391.219999999</v>
      </c>
      <c r="BY219" s="21">
        <f t="shared" si="447"/>
        <v>10062039.3485</v>
      </c>
      <c r="BZ219" s="21">
        <f t="shared" si="447"/>
        <v>6236960.8799999999</v>
      </c>
      <c r="CA219" s="21">
        <f t="shared" si="447"/>
        <v>4978123.2139999997</v>
      </c>
      <c r="CB219" s="21">
        <f t="shared" ref="CB219:CH219" si="448">SUM(CB217:CB218)</f>
        <v>0</v>
      </c>
      <c r="CC219" s="21">
        <f t="shared" si="448"/>
        <v>0</v>
      </c>
      <c r="CD219" s="21">
        <f t="shared" si="448"/>
        <v>0</v>
      </c>
      <c r="CE219" s="21">
        <f t="shared" si="448"/>
        <v>0</v>
      </c>
      <c r="CF219" s="21">
        <f t="shared" si="448"/>
        <v>0</v>
      </c>
      <c r="CG219" s="21">
        <f t="shared" si="448"/>
        <v>0</v>
      </c>
      <c r="CH219" s="21">
        <f t="shared" si="448"/>
        <v>0</v>
      </c>
      <c r="CI219" s="21">
        <f t="shared" si="447"/>
        <v>1924475.7419999999</v>
      </c>
      <c r="CJ219" s="21">
        <f t="shared" si="447"/>
        <v>1872083.3830000001</v>
      </c>
      <c r="CK219" s="21">
        <f t="shared" si="447"/>
        <v>609103.76349999988</v>
      </c>
      <c r="CL219" s="21">
        <f t="shared" si="447"/>
        <v>2820808.5494999997</v>
      </c>
      <c r="CM219" s="21">
        <f t="shared" si="447"/>
        <v>3242583.6659999993</v>
      </c>
      <c r="CN219" s="21">
        <f t="shared" si="447"/>
        <v>1099351.6709999999</v>
      </c>
      <c r="CO219" s="21">
        <f t="shared" si="447"/>
        <v>5577929.3389999997</v>
      </c>
      <c r="CP219" s="21">
        <f t="shared" si="447"/>
        <v>1815065.1465</v>
      </c>
      <c r="CQ219" s="21">
        <f t="shared" si="447"/>
        <v>2811806.55</v>
      </c>
      <c r="CR219" s="21">
        <f t="shared" si="447"/>
        <v>729856.85649999999</v>
      </c>
      <c r="CS219" s="21">
        <f t="shared" ref="CS219" si="449">SUM(CS217:CS218)</f>
        <v>2444951.8440000005</v>
      </c>
      <c r="CT219" s="21">
        <f t="shared" si="447"/>
        <v>1858683.3940000003</v>
      </c>
      <c r="CU219" s="21">
        <f t="shared" si="447"/>
        <v>1381703.6295</v>
      </c>
      <c r="CV219" s="21">
        <f t="shared" si="447"/>
        <v>1974360.0229999998</v>
      </c>
      <c r="CW219" s="21">
        <f t="shared" si="447"/>
        <v>3799111.8954999996</v>
      </c>
      <c r="CX219" s="21">
        <f t="shared" si="447"/>
        <v>51487849.446500003</v>
      </c>
      <c r="CY219" s="21">
        <f t="shared" si="447"/>
        <v>1165056.4654999999</v>
      </c>
      <c r="CZ219" s="21">
        <f t="shared" si="447"/>
        <v>1599567.5785000001</v>
      </c>
      <c r="DA219" s="21">
        <f t="shared" si="447"/>
        <v>6332383.9895000001</v>
      </c>
    </row>
    <row r="221" spans="1:105">
      <c r="B221" s="179" t="s">
        <v>549</v>
      </c>
    </row>
    <row r="222" spans="1:105" s="130" customFormat="1">
      <c r="B222" s="176" t="str">
        <f>(B42)</f>
        <v>TOTAL EMPLOYEE/COUNCILORS RELATED COST</v>
      </c>
      <c r="C222" s="178">
        <v>0</v>
      </c>
      <c r="D222" s="177">
        <v>-15530961.05250001</v>
      </c>
      <c r="E222" s="278">
        <f t="shared" ref="E222:BS222" si="450">SUM(E217-E213)</f>
        <v>-90051314.671499997</v>
      </c>
      <c r="F222" s="177">
        <f t="shared" si="450"/>
        <v>-74520353.618999988</v>
      </c>
      <c r="G222" s="177"/>
      <c r="H222" s="177"/>
      <c r="I222" s="177">
        <f t="shared" si="450"/>
        <v>-6416179.0675000008</v>
      </c>
      <c r="J222" s="177">
        <f t="shared" si="450"/>
        <v>5429378.9769999981</v>
      </c>
      <c r="K222" s="177">
        <f t="shared" si="450"/>
        <v>-9779534</v>
      </c>
      <c r="L222" s="177">
        <f t="shared" si="450"/>
        <v>-49121464.090000004</v>
      </c>
      <c r="M222" s="177">
        <f t="shared" si="450"/>
        <v>-12266361.424000002</v>
      </c>
      <c r="N222" s="177">
        <f t="shared" ref="N222" si="451">SUM(N217-N213)</f>
        <v>-18265759</v>
      </c>
      <c r="O222" s="177">
        <f t="shared" si="450"/>
        <v>-89022.333000000566</v>
      </c>
      <c r="P222" s="177">
        <f t="shared" si="450"/>
        <v>457626.26600000262</v>
      </c>
      <c r="Q222" s="177">
        <f t="shared" si="450"/>
        <v>225121.73249999993</v>
      </c>
      <c r="R222" s="177">
        <f t="shared" si="450"/>
        <v>-3909835</v>
      </c>
      <c r="S222" s="177">
        <f t="shared" si="450"/>
        <v>0</v>
      </c>
      <c r="T222" s="177">
        <f t="shared" si="450"/>
        <v>15970.488000000129</v>
      </c>
      <c r="U222" s="177">
        <f t="shared" si="450"/>
        <v>15972.488000000012</v>
      </c>
      <c r="V222" s="177">
        <f t="shared" si="450"/>
        <v>-4163.570000000007</v>
      </c>
      <c r="W222" s="177">
        <f t="shared" si="450"/>
        <v>15972.488000000012</v>
      </c>
      <c r="X222" s="177">
        <f t="shared" si="450"/>
        <v>15971.488000000012</v>
      </c>
      <c r="Y222" s="177">
        <f t="shared" si="450"/>
        <v>15971.425999999978</v>
      </c>
      <c r="Z222" s="177">
        <f t="shared" si="450"/>
        <v>15972.488000000012</v>
      </c>
      <c r="AA222" s="177">
        <f t="shared" si="450"/>
        <v>30523.133999999962</v>
      </c>
      <c r="AB222" s="177">
        <f t="shared" si="450"/>
        <v>-149353.22999999998</v>
      </c>
      <c r="AC222" s="177">
        <f t="shared" si="450"/>
        <v>-2704303</v>
      </c>
      <c r="AD222" s="177">
        <f t="shared" si="450"/>
        <v>0</v>
      </c>
      <c r="AE222" s="177">
        <f t="shared" si="450"/>
        <v>5342130.6414999999</v>
      </c>
      <c r="AF222" s="177">
        <f t="shared" si="450"/>
        <v>139853.19449999998</v>
      </c>
      <c r="AG222" s="177">
        <f t="shared" si="450"/>
        <v>40386.19849999994</v>
      </c>
      <c r="AH222" s="177">
        <f t="shared" si="450"/>
        <v>-52781.66399999999</v>
      </c>
      <c r="AI222" s="177">
        <f t="shared" si="450"/>
        <v>-45007.013500000001</v>
      </c>
      <c r="AJ222" s="177">
        <f t="shared" si="450"/>
        <v>4797.6199999999953</v>
      </c>
      <c r="AK222" s="177">
        <f t="shared" si="450"/>
        <v>-1827798</v>
      </c>
      <c r="AL222" s="177">
        <f t="shared" si="450"/>
        <v>-5491794</v>
      </c>
      <c r="AM222" s="177">
        <f t="shared" si="450"/>
        <v>-2459942</v>
      </c>
      <c r="AN222" s="177">
        <f t="shared" si="450"/>
        <v>-1464564</v>
      </c>
      <c r="AO222" s="177">
        <f t="shared" si="450"/>
        <v>-5300714</v>
      </c>
      <c r="AP222" s="177">
        <f t="shared" si="450"/>
        <v>398690.52850000025</v>
      </c>
      <c r="AQ222" s="177">
        <f t="shared" si="450"/>
        <v>-1043398</v>
      </c>
      <c r="AR222" s="177">
        <f t="shared" si="450"/>
        <v>-825801</v>
      </c>
      <c r="AS222" s="177">
        <f t="shared" si="450"/>
        <v>-4397201</v>
      </c>
      <c r="AT222" s="177">
        <f t="shared" si="450"/>
        <v>-20408425</v>
      </c>
      <c r="AU222" s="177">
        <f t="shared" si="450"/>
        <v>0</v>
      </c>
      <c r="AV222" s="177">
        <f t="shared" si="450"/>
        <v>0</v>
      </c>
      <c r="AW222" s="177">
        <f t="shared" si="450"/>
        <v>-3915478</v>
      </c>
      <c r="AX222" s="177">
        <f t="shared" si="450"/>
        <v>0</v>
      </c>
      <c r="AY222" s="177">
        <f t="shared" si="450"/>
        <v>-2056218</v>
      </c>
      <c r="AZ222" s="177">
        <f t="shared" si="450"/>
        <v>-2508213</v>
      </c>
      <c r="BA222" s="177">
        <f t="shared" si="450"/>
        <v>-145386</v>
      </c>
      <c r="BB222" s="177">
        <f t="shared" si="450"/>
        <v>0</v>
      </c>
      <c r="BC222" s="177">
        <f t="shared" si="450"/>
        <v>0</v>
      </c>
      <c r="BD222" s="177">
        <f t="shared" si="450"/>
        <v>0</v>
      </c>
      <c r="BE222" s="177">
        <f t="shared" si="450"/>
        <v>0</v>
      </c>
      <c r="BF222" s="177">
        <f t="shared" si="450"/>
        <v>0</v>
      </c>
      <c r="BG222" s="177">
        <f t="shared" si="450"/>
        <v>-1448141</v>
      </c>
      <c r="BH222" s="177">
        <f t="shared" si="450"/>
        <v>0</v>
      </c>
      <c r="BI222" s="177">
        <f t="shared" si="450"/>
        <v>-36805.576999999583</v>
      </c>
      <c r="BJ222" s="177">
        <f t="shared" si="450"/>
        <v>0</v>
      </c>
      <c r="BK222" s="177">
        <f t="shared" si="450"/>
        <v>-6035795</v>
      </c>
      <c r="BL222" s="177">
        <f t="shared" si="450"/>
        <v>65984.958499999717</v>
      </c>
      <c r="BM222" s="177">
        <f t="shared" si="450"/>
        <v>-626215</v>
      </c>
      <c r="BN222" s="177">
        <f t="shared" si="450"/>
        <v>0</v>
      </c>
      <c r="BO222" s="177">
        <f t="shared" si="450"/>
        <v>-2334551</v>
      </c>
      <c r="BP222" s="177">
        <f t="shared" si="450"/>
        <v>0</v>
      </c>
      <c r="BQ222" s="177">
        <f t="shared" si="450"/>
        <v>-1566468</v>
      </c>
      <c r="BR222" s="177">
        <f t="shared" si="450"/>
        <v>-1316863</v>
      </c>
      <c r="BS222" s="177">
        <f t="shared" si="450"/>
        <v>17621.345500000054</v>
      </c>
      <c r="BT222" s="177">
        <f t="shared" ref="BT222:DA222" si="452">SUM(BT217-BT213)</f>
        <v>150813.58650000021</v>
      </c>
      <c r="BU222" s="177">
        <f t="shared" si="452"/>
        <v>17165.517500000075</v>
      </c>
      <c r="BV222" s="177">
        <f t="shared" si="452"/>
        <v>281177.73350000009</v>
      </c>
      <c r="BW222" s="177">
        <f t="shared" si="452"/>
        <v>-6550323.2695000004</v>
      </c>
      <c r="BX222" s="177">
        <f t="shared" si="452"/>
        <v>-35681.780000001192</v>
      </c>
      <c r="BY222" s="177">
        <f t="shared" si="452"/>
        <v>-144745.65149999969</v>
      </c>
      <c r="BZ222" s="177">
        <f t="shared" si="452"/>
        <v>-87889.120000000112</v>
      </c>
      <c r="CA222" s="177">
        <f t="shared" si="452"/>
        <v>-70402.786000000313</v>
      </c>
      <c r="CB222" s="177">
        <f t="shared" ref="CB222:CH224" si="453">SUM(CB217-CB213)</f>
        <v>-1618868</v>
      </c>
      <c r="CC222" s="177">
        <f t="shared" si="453"/>
        <v>-9127727</v>
      </c>
      <c r="CD222" s="177">
        <f t="shared" si="453"/>
        <v>-1039879</v>
      </c>
      <c r="CE222" s="177">
        <f t="shared" si="453"/>
        <v>0</v>
      </c>
      <c r="CF222" s="177">
        <f t="shared" si="453"/>
        <v>-1564722</v>
      </c>
      <c r="CG222" s="177">
        <f t="shared" si="453"/>
        <v>-4914563</v>
      </c>
      <c r="CH222" s="177">
        <f t="shared" si="453"/>
        <v>0</v>
      </c>
      <c r="CI222" s="177">
        <f t="shared" si="452"/>
        <v>-161238.25800000015</v>
      </c>
      <c r="CJ222" s="177">
        <f t="shared" si="452"/>
        <v>32131.383000000147</v>
      </c>
      <c r="CK222" s="177">
        <f t="shared" si="452"/>
        <v>-15414.236500000057</v>
      </c>
      <c r="CL222" s="177">
        <f t="shared" si="452"/>
        <v>99962.549499999732</v>
      </c>
      <c r="CM222" s="177">
        <f t="shared" si="452"/>
        <v>-389552.33400000073</v>
      </c>
      <c r="CN222" s="177">
        <f t="shared" si="452"/>
        <v>81777.670999999857</v>
      </c>
      <c r="CO222" s="177">
        <f t="shared" si="452"/>
        <v>750862.33900000015</v>
      </c>
      <c r="CP222" s="177">
        <f t="shared" si="452"/>
        <v>-148049.85349999997</v>
      </c>
      <c r="CQ222" s="177">
        <f t="shared" si="452"/>
        <v>130673.54999999981</v>
      </c>
      <c r="CR222" s="177">
        <f t="shared" si="452"/>
        <v>-470175.14350000001</v>
      </c>
      <c r="CS222" s="177">
        <f t="shared" ref="CS222" si="454">SUM(CS217-CS213)</f>
        <v>2030078.8440000003</v>
      </c>
      <c r="CT222" s="177">
        <f t="shared" si="452"/>
        <v>89670.39400000032</v>
      </c>
      <c r="CU222" s="177">
        <f t="shared" si="452"/>
        <v>5738.6295000000391</v>
      </c>
      <c r="CV222" s="177">
        <f t="shared" si="452"/>
        <v>-593867.97700000019</v>
      </c>
      <c r="CW222" s="177">
        <f t="shared" si="452"/>
        <v>300881.89549999963</v>
      </c>
      <c r="CX222" s="177">
        <f t="shared" si="452"/>
        <v>-1365626.5534999967</v>
      </c>
      <c r="CY222" s="177">
        <f t="shared" si="452"/>
        <v>14190.465500000049</v>
      </c>
      <c r="CZ222" s="177">
        <f t="shared" si="452"/>
        <v>145633.57850000006</v>
      </c>
      <c r="DA222" s="177">
        <f t="shared" si="452"/>
        <v>-169073.01049999986</v>
      </c>
    </row>
    <row r="223" spans="1:105" s="130" customFormat="1">
      <c r="B223" s="176" t="s">
        <v>545</v>
      </c>
      <c r="C223" s="178">
        <v>0</v>
      </c>
      <c r="D223" s="177">
        <v>-26147505.8125</v>
      </c>
      <c r="E223" s="278">
        <f t="shared" ref="E223:BR223" si="455">SUM(E218-E214)</f>
        <v>-98734544</v>
      </c>
      <c r="F223" s="177">
        <f t="shared" si="455"/>
        <v>-72587038.1875</v>
      </c>
      <c r="G223" s="177"/>
      <c r="H223" s="177"/>
      <c r="I223" s="177">
        <f t="shared" si="455"/>
        <v>-4870045</v>
      </c>
      <c r="J223" s="177">
        <f t="shared" si="455"/>
        <v>-667933</v>
      </c>
      <c r="K223" s="177">
        <f t="shared" si="455"/>
        <v>-26918965</v>
      </c>
      <c r="L223" s="177">
        <f t="shared" si="455"/>
        <v>-50298307</v>
      </c>
      <c r="M223" s="177">
        <f t="shared" si="455"/>
        <v>-10338531</v>
      </c>
      <c r="N223" s="177">
        <f t="shared" ref="N223" si="456">SUM(N218-N214)</f>
        <v>-2903444</v>
      </c>
      <c r="O223" s="177">
        <f t="shared" si="455"/>
        <v>443005</v>
      </c>
      <c r="P223" s="177">
        <f t="shared" si="455"/>
        <v>-3180324</v>
      </c>
      <c r="Q223" s="177">
        <f t="shared" si="455"/>
        <v>-2609321</v>
      </c>
      <c r="R223" s="177">
        <f t="shared" si="455"/>
        <v>-669996</v>
      </c>
      <c r="S223" s="177">
        <f t="shared" si="455"/>
        <v>-799494</v>
      </c>
      <c r="T223" s="177">
        <f t="shared" si="455"/>
        <v>2864</v>
      </c>
      <c r="U223" s="177">
        <f t="shared" si="455"/>
        <v>4119</v>
      </c>
      <c r="V223" s="177">
        <f t="shared" si="455"/>
        <v>676</v>
      </c>
      <c r="W223" s="177">
        <f t="shared" si="455"/>
        <v>2319</v>
      </c>
      <c r="X223" s="177">
        <f t="shared" si="455"/>
        <v>40</v>
      </c>
      <c r="Y223" s="177">
        <f t="shared" si="455"/>
        <v>3728</v>
      </c>
      <c r="Z223" s="177">
        <f t="shared" si="455"/>
        <v>-1074</v>
      </c>
      <c r="AA223" s="177">
        <f t="shared" si="455"/>
        <v>2893</v>
      </c>
      <c r="AB223" s="177">
        <f t="shared" si="455"/>
        <v>0</v>
      </c>
      <c r="AC223" s="177">
        <f t="shared" si="455"/>
        <v>-282277</v>
      </c>
      <c r="AD223" s="177">
        <f t="shared" si="455"/>
        <v>-524522</v>
      </c>
      <c r="AE223" s="177">
        <f t="shared" si="455"/>
        <v>573947</v>
      </c>
      <c r="AF223" s="177">
        <f t="shared" si="455"/>
        <v>-21784</v>
      </c>
      <c r="AG223" s="177">
        <f t="shared" si="455"/>
        <v>20516</v>
      </c>
      <c r="AH223" s="177">
        <f t="shared" si="455"/>
        <v>-945795</v>
      </c>
      <c r="AI223" s="177">
        <f t="shared" si="455"/>
        <v>149600</v>
      </c>
      <c r="AJ223" s="177">
        <f t="shared" si="455"/>
        <v>-444417</v>
      </c>
      <c r="AK223" s="177">
        <f t="shared" si="455"/>
        <v>-1542408</v>
      </c>
      <c r="AL223" s="177">
        <f t="shared" si="455"/>
        <v>-24332183</v>
      </c>
      <c r="AM223" s="177">
        <f t="shared" si="455"/>
        <v>-1044374</v>
      </c>
      <c r="AN223" s="177">
        <f t="shared" si="455"/>
        <v>-1430880</v>
      </c>
      <c r="AO223" s="177">
        <f t="shared" si="455"/>
        <v>-2596199</v>
      </c>
      <c r="AP223" s="177">
        <f t="shared" si="455"/>
        <v>32393</v>
      </c>
      <c r="AQ223" s="177">
        <f t="shared" si="455"/>
        <v>-20325</v>
      </c>
      <c r="AR223" s="177">
        <f t="shared" si="455"/>
        <v>-1556166</v>
      </c>
      <c r="AS223" s="177">
        <f t="shared" si="455"/>
        <v>-4257437</v>
      </c>
      <c r="AT223" s="177">
        <f t="shared" si="455"/>
        <v>-198809</v>
      </c>
      <c r="AU223" s="177">
        <f t="shared" si="455"/>
        <v>-1075000</v>
      </c>
      <c r="AV223" s="177">
        <f t="shared" si="455"/>
        <v>-10635911</v>
      </c>
      <c r="AW223" s="177">
        <f t="shared" si="455"/>
        <v>-205428</v>
      </c>
      <c r="AX223" s="177">
        <f t="shared" si="455"/>
        <v>-15294858</v>
      </c>
      <c r="AY223" s="177">
        <f t="shared" si="455"/>
        <v>-63981</v>
      </c>
      <c r="AZ223" s="177">
        <f t="shared" si="455"/>
        <v>-1579372</v>
      </c>
      <c r="BA223" s="177">
        <f t="shared" si="455"/>
        <v>-586834</v>
      </c>
      <c r="BB223" s="177">
        <f t="shared" si="455"/>
        <v>0</v>
      </c>
      <c r="BC223" s="177">
        <f t="shared" si="455"/>
        <v>-150000</v>
      </c>
      <c r="BD223" s="177">
        <f t="shared" si="455"/>
        <v>-509601</v>
      </c>
      <c r="BE223" s="177">
        <f t="shared" si="455"/>
        <v>-400000</v>
      </c>
      <c r="BF223" s="177">
        <f t="shared" si="455"/>
        <v>-400000</v>
      </c>
      <c r="BG223" s="177">
        <f t="shared" si="455"/>
        <v>-33466</v>
      </c>
      <c r="BH223" s="177">
        <f t="shared" si="455"/>
        <v>-35124</v>
      </c>
      <c r="BI223" s="177">
        <f t="shared" si="455"/>
        <v>-27521</v>
      </c>
      <c r="BJ223" s="177">
        <f t="shared" si="455"/>
        <v>0</v>
      </c>
      <c r="BK223" s="177">
        <f t="shared" si="455"/>
        <v>-9273200</v>
      </c>
      <c r="BL223" s="177">
        <f t="shared" si="455"/>
        <v>-588</v>
      </c>
      <c r="BM223" s="177">
        <f t="shared" si="455"/>
        <v>-25381</v>
      </c>
      <c r="BN223" s="177">
        <f t="shared" si="455"/>
        <v>-3325</v>
      </c>
      <c r="BO223" s="177">
        <f t="shared" si="455"/>
        <v>-49981</v>
      </c>
      <c r="BP223" s="177">
        <f t="shared" si="455"/>
        <v>-11000</v>
      </c>
      <c r="BQ223" s="177">
        <f t="shared" si="455"/>
        <v>-51440</v>
      </c>
      <c r="BR223" s="177">
        <f t="shared" si="455"/>
        <v>-40744</v>
      </c>
      <c r="BS223" s="177">
        <f t="shared" ref="BS223:DA223" si="457">SUM(BS218-BS214)</f>
        <v>246563</v>
      </c>
      <c r="BT223" s="177">
        <f t="shared" si="457"/>
        <v>-161261</v>
      </c>
      <c r="BU223" s="177">
        <f t="shared" si="457"/>
        <v>-6770782</v>
      </c>
      <c r="BV223" s="177">
        <f t="shared" ref="BV223" si="458">SUM(BV218-BV214)</f>
        <v>-538497</v>
      </c>
      <c r="BW223" s="177">
        <f t="shared" si="457"/>
        <v>-1042329</v>
      </c>
      <c r="BX223" s="177">
        <f t="shared" si="457"/>
        <v>-443739</v>
      </c>
      <c r="BY223" s="177">
        <f t="shared" si="457"/>
        <v>-598482</v>
      </c>
      <c r="BZ223" s="177">
        <f t="shared" si="457"/>
        <v>-422475</v>
      </c>
      <c r="CA223" s="177">
        <f t="shared" si="457"/>
        <v>-425658</v>
      </c>
      <c r="CB223" s="177">
        <f t="shared" si="453"/>
        <v>-202439</v>
      </c>
      <c r="CC223" s="177">
        <f t="shared" si="453"/>
        <v>-1052868</v>
      </c>
      <c r="CD223" s="177">
        <f t="shared" si="453"/>
        <v>-66173</v>
      </c>
      <c r="CE223" s="177">
        <f t="shared" si="453"/>
        <v>-128718</v>
      </c>
      <c r="CF223" s="177">
        <f t="shared" si="453"/>
        <v>-424470</v>
      </c>
      <c r="CG223" s="177">
        <f t="shared" si="453"/>
        <v>-947936</v>
      </c>
      <c r="CH223" s="177">
        <f t="shared" si="453"/>
        <v>-80840</v>
      </c>
      <c r="CI223" s="177">
        <f t="shared" si="457"/>
        <v>116619</v>
      </c>
      <c r="CJ223" s="177">
        <f t="shared" si="457"/>
        <v>33155</v>
      </c>
      <c r="CK223" s="177">
        <f t="shared" si="457"/>
        <v>49563</v>
      </c>
      <c r="CL223" s="177">
        <f t="shared" si="457"/>
        <v>-273486</v>
      </c>
      <c r="CM223" s="177">
        <f t="shared" si="457"/>
        <v>97671</v>
      </c>
      <c r="CN223" s="177">
        <f t="shared" si="457"/>
        <v>42869</v>
      </c>
      <c r="CO223" s="177">
        <f t="shared" si="457"/>
        <v>181961</v>
      </c>
      <c r="CP223" s="177">
        <f t="shared" si="457"/>
        <v>87942</v>
      </c>
      <c r="CQ223" s="177">
        <f t="shared" si="457"/>
        <v>104000</v>
      </c>
      <c r="CR223" s="177">
        <f t="shared" si="457"/>
        <v>2711</v>
      </c>
      <c r="CS223" s="177">
        <f t="shared" ref="CS223" si="459">SUM(CS218-CS214)</f>
        <v>287873</v>
      </c>
      <c r="CT223" s="177">
        <f t="shared" si="457"/>
        <v>-3905000</v>
      </c>
      <c r="CU223" s="177">
        <f t="shared" si="457"/>
        <v>25500</v>
      </c>
      <c r="CV223" s="177">
        <f t="shared" si="457"/>
        <v>15000</v>
      </c>
      <c r="CW223" s="177">
        <f t="shared" si="457"/>
        <v>-1500</v>
      </c>
      <c r="CX223" s="177">
        <f t="shared" si="457"/>
        <v>286528</v>
      </c>
      <c r="CY223" s="177">
        <f t="shared" si="457"/>
        <v>59760</v>
      </c>
      <c r="CZ223" s="177">
        <f t="shared" si="457"/>
        <v>15315</v>
      </c>
      <c r="DA223" s="177">
        <f t="shared" si="457"/>
        <v>36200</v>
      </c>
    </row>
    <row r="224" spans="1:105" s="130" customFormat="1">
      <c r="B224" s="176" t="str">
        <f>(B188)</f>
        <v>TOTAL EXPENDITURE</v>
      </c>
      <c r="C224" s="178">
        <v>0</v>
      </c>
      <c r="D224" s="177">
        <v>-41678466.86500001</v>
      </c>
      <c r="E224" s="278">
        <f t="shared" ref="E224:BR224" si="460">SUM(E219-E215)</f>
        <v>-188785858.6715</v>
      </c>
      <c r="F224" s="177">
        <f t="shared" si="460"/>
        <v>-147107391.80649999</v>
      </c>
      <c r="G224" s="177"/>
      <c r="H224" s="177"/>
      <c r="I224" s="177">
        <f>SUM(I219-I215)</f>
        <v>-11286224.067500003</v>
      </c>
      <c r="J224" s="177">
        <f t="shared" si="460"/>
        <v>4761445.9769999981</v>
      </c>
      <c r="K224" s="177">
        <f t="shared" si="460"/>
        <v>-36698499</v>
      </c>
      <c r="L224" s="177">
        <f t="shared" si="460"/>
        <v>-99419771.090000004</v>
      </c>
      <c r="M224" s="177">
        <f t="shared" si="460"/>
        <v>-22604892.424000002</v>
      </c>
      <c r="N224" s="177">
        <f t="shared" ref="N224" si="461">SUM(N219-N215)</f>
        <v>-21169203</v>
      </c>
      <c r="O224" s="177">
        <f t="shared" si="460"/>
        <v>353982.66699999943</v>
      </c>
      <c r="P224" s="177">
        <f t="shared" si="460"/>
        <v>-2722697.7339999974</v>
      </c>
      <c r="Q224" s="177">
        <f t="shared" si="460"/>
        <v>-2384199.2675000001</v>
      </c>
      <c r="R224" s="177">
        <f t="shared" si="460"/>
        <v>-4579831</v>
      </c>
      <c r="S224" s="177">
        <f t="shared" si="460"/>
        <v>-799494</v>
      </c>
      <c r="T224" s="177">
        <f t="shared" si="460"/>
        <v>18834.488000000129</v>
      </c>
      <c r="U224" s="177">
        <f t="shared" si="460"/>
        <v>20091.488000000012</v>
      </c>
      <c r="V224" s="177">
        <f t="shared" si="460"/>
        <v>-3487.570000000007</v>
      </c>
      <c r="W224" s="177">
        <f t="shared" si="460"/>
        <v>18291.488000000012</v>
      </c>
      <c r="X224" s="177">
        <f t="shared" si="460"/>
        <v>16011.488000000012</v>
      </c>
      <c r="Y224" s="177">
        <f t="shared" si="460"/>
        <v>19699.425999999978</v>
      </c>
      <c r="Z224" s="177">
        <f t="shared" si="460"/>
        <v>14898.488000000012</v>
      </c>
      <c r="AA224" s="177">
        <f t="shared" si="460"/>
        <v>33416.133999999962</v>
      </c>
      <c r="AB224" s="177">
        <f t="shared" si="460"/>
        <v>-149353.22999999998</v>
      </c>
      <c r="AC224" s="177">
        <f t="shared" si="460"/>
        <v>-2986580</v>
      </c>
      <c r="AD224" s="177">
        <f t="shared" si="460"/>
        <v>-524522</v>
      </c>
      <c r="AE224" s="177">
        <f t="shared" si="460"/>
        <v>5916077.6414999999</v>
      </c>
      <c r="AF224" s="177">
        <f t="shared" si="460"/>
        <v>118069.19449999998</v>
      </c>
      <c r="AG224" s="177">
        <f t="shared" si="460"/>
        <v>60902.19849999994</v>
      </c>
      <c r="AH224" s="177">
        <f t="shared" si="460"/>
        <v>-998576.66399999987</v>
      </c>
      <c r="AI224" s="177">
        <f t="shared" si="460"/>
        <v>104592.9865</v>
      </c>
      <c r="AJ224" s="177">
        <f t="shared" si="460"/>
        <v>-439619.38</v>
      </c>
      <c r="AK224" s="177">
        <f t="shared" si="460"/>
        <v>-3370206</v>
      </c>
      <c r="AL224" s="177">
        <f t="shared" si="460"/>
        <v>-29823977</v>
      </c>
      <c r="AM224" s="177">
        <f t="shared" si="460"/>
        <v>-3504316</v>
      </c>
      <c r="AN224" s="177">
        <f t="shared" si="460"/>
        <v>-2895444</v>
      </c>
      <c r="AO224" s="177">
        <f t="shared" si="460"/>
        <v>-7896913</v>
      </c>
      <c r="AP224" s="177">
        <f t="shared" si="460"/>
        <v>431083.52850000025</v>
      </c>
      <c r="AQ224" s="177">
        <f t="shared" si="460"/>
        <v>-1063723</v>
      </c>
      <c r="AR224" s="177">
        <f t="shared" si="460"/>
        <v>-2381967</v>
      </c>
      <c r="AS224" s="177">
        <f t="shared" si="460"/>
        <v>-8654638</v>
      </c>
      <c r="AT224" s="177">
        <f t="shared" si="460"/>
        <v>-20607234</v>
      </c>
      <c r="AU224" s="177">
        <f t="shared" si="460"/>
        <v>-1075000</v>
      </c>
      <c r="AV224" s="177">
        <f t="shared" si="460"/>
        <v>-10635911</v>
      </c>
      <c r="AW224" s="177">
        <f t="shared" si="460"/>
        <v>-4120906</v>
      </c>
      <c r="AX224" s="177">
        <f t="shared" si="460"/>
        <v>-15294858</v>
      </c>
      <c r="AY224" s="177">
        <f t="shared" si="460"/>
        <v>-2120199</v>
      </c>
      <c r="AZ224" s="177">
        <f t="shared" si="460"/>
        <v>-4087585</v>
      </c>
      <c r="BA224" s="177">
        <f t="shared" si="460"/>
        <v>-732220</v>
      </c>
      <c r="BB224" s="177">
        <f t="shared" si="460"/>
        <v>0</v>
      </c>
      <c r="BC224" s="177">
        <f t="shared" si="460"/>
        <v>-150000</v>
      </c>
      <c r="BD224" s="177">
        <f t="shared" si="460"/>
        <v>-509601</v>
      </c>
      <c r="BE224" s="177">
        <f t="shared" si="460"/>
        <v>-400000</v>
      </c>
      <c r="BF224" s="177">
        <f t="shared" si="460"/>
        <v>-400000</v>
      </c>
      <c r="BG224" s="177">
        <f t="shared" si="460"/>
        <v>-1481607</v>
      </c>
      <c r="BH224" s="177">
        <f t="shared" si="460"/>
        <v>-35124</v>
      </c>
      <c r="BI224" s="177">
        <f t="shared" si="460"/>
        <v>-64326.576999999583</v>
      </c>
      <c r="BJ224" s="177">
        <f t="shared" si="460"/>
        <v>0</v>
      </c>
      <c r="BK224" s="177">
        <f t="shared" si="460"/>
        <v>-15308995</v>
      </c>
      <c r="BL224" s="177">
        <f t="shared" si="460"/>
        <v>65396.958499999717</v>
      </c>
      <c r="BM224" s="177">
        <f t="shared" si="460"/>
        <v>-651596</v>
      </c>
      <c r="BN224" s="177">
        <f t="shared" si="460"/>
        <v>-3325</v>
      </c>
      <c r="BO224" s="177">
        <f t="shared" si="460"/>
        <v>-2384532</v>
      </c>
      <c r="BP224" s="177">
        <f t="shared" si="460"/>
        <v>-11000</v>
      </c>
      <c r="BQ224" s="177">
        <f t="shared" si="460"/>
        <v>-1617908</v>
      </c>
      <c r="BR224" s="177">
        <f t="shared" si="460"/>
        <v>-1357607</v>
      </c>
      <c r="BS224" s="177">
        <f t="shared" ref="BS224:DA224" si="462">SUM(BS219-BS215)</f>
        <v>264184.34550000005</v>
      </c>
      <c r="BT224" s="177">
        <f t="shared" si="462"/>
        <v>-10447.413499999791</v>
      </c>
      <c r="BU224" s="177">
        <f t="shared" si="462"/>
        <v>-6753616.4824999999</v>
      </c>
      <c r="BV224" s="177">
        <f t="shared" ref="BV224" si="463">SUM(BV219-BV215)</f>
        <v>-257319.26649999991</v>
      </c>
      <c r="BW224" s="177">
        <f t="shared" si="462"/>
        <v>-7592652.2695000004</v>
      </c>
      <c r="BX224" s="177">
        <f t="shared" si="462"/>
        <v>-479420.78000000119</v>
      </c>
      <c r="BY224" s="177">
        <f t="shared" si="462"/>
        <v>-743227.65149999969</v>
      </c>
      <c r="BZ224" s="177">
        <f t="shared" si="462"/>
        <v>-510364.12000000011</v>
      </c>
      <c r="CA224" s="177">
        <f t="shared" si="462"/>
        <v>-496060.78600000031</v>
      </c>
      <c r="CB224" s="177">
        <f t="shared" si="453"/>
        <v>-1821307</v>
      </c>
      <c r="CC224" s="177">
        <f t="shared" si="453"/>
        <v>-10180595</v>
      </c>
      <c r="CD224" s="177">
        <f t="shared" si="453"/>
        <v>-1106052</v>
      </c>
      <c r="CE224" s="177">
        <f t="shared" si="453"/>
        <v>-128718</v>
      </c>
      <c r="CF224" s="177">
        <f t="shared" si="453"/>
        <v>-1989192</v>
      </c>
      <c r="CG224" s="177">
        <f t="shared" si="453"/>
        <v>-5862499</v>
      </c>
      <c r="CH224" s="177">
        <f t="shared" si="453"/>
        <v>-80840</v>
      </c>
      <c r="CI224" s="177">
        <f t="shared" si="462"/>
        <v>-44619.258000000147</v>
      </c>
      <c r="CJ224" s="177">
        <f t="shared" si="462"/>
        <v>65286.383000000147</v>
      </c>
      <c r="CK224" s="177">
        <f t="shared" si="462"/>
        <v>34148.763499999885</v>
      </c>
      <c r="CL224" s="177">
        <f t="shared" si="462"/>
        <v>-173523.45050000027</v>
      </c>
      <c r="CM224" s="177">
        <f t="shared" si="462"/>
        <v>-291881.33400000073</v>
      </c>
      <c r="CN224" s="177">
        <f t="shared" si="462"/>
        <v>124646.67099999986</v>
      </c>
      <c r="CO224" s="177">
        <f t="shared" si="462"/>
        <v>932823.33899999969</v>
      </c>
      <c r="CP224" s="177">
        <f t="shared" si="462"/>
        <v>-60107.853499999968</v>
      </c>
      <c r="CQ224" s="177">
        <f t="shared" si="462"/>
        <v>234673.54999999981</v>
      </c>
      <c r="CR224" s="177">
        <f t="shared" si="462"/>
        <v>-467464.14350000001</v>
      </c>
      <c r="CS224" s="177">
        <f t="shared" ref="CS224" si="464">SUM(CS219-CS215)</f>
        <v>2317951.8440000005</v>
      </c>
      <c r="CT224" s="177">
        <f t="shared" si="462"/>
        <v>-3815329.6059999997</v>
      </c>
      <c r="CU224" s="177">
        <f t="shared" si="462"/>
        <v>31238.629500000039</v>
      </c>
      <c r="CV224" s="177">
        <f t="shared" si="462"/>
        <v>-578867.97700000019</v>
      </c>
      <c r="CW224" s="177">
        <f t="shared" si="462"/>
        <v>299381.89549999963</v>
      </c>
      <c r="CX224" s="177">
        <f t="shared" si="462"/>
        <v>-1079098.5534999967</v>
      </c>
      <c r="CY224" s="177">
        <f t="shared" si="462"/>
        <v>73950.465499999933</v>
      </c>
      <c r="CZ224" s="177">
        <f t="shared" si="462"/>
        <v>160948.57850000006</v>
      </c>
      <c r="DA224" s="177">
        <f t="shared" si="462"/>
        <v>-132873.01049999986</v>
      </c>
    </row>
    <row r="226" spans="2:8">
      <c r="B226" t="s">
        <v>644</v>
      </c>
    </row>
    <row r="228" spans="2:8">
      <c r="F228" s="186"/>
      <c r="G228" s="186"/>
      <c r="H228" s="186"/>
    </row>
    <row r="229" spans="2:8">
      <c r="F229" s="186"/>
      <c r="G229" s="186"/>
      <c r="H229" s="186"/>
    </row>
    <row r="230" spans="2:8">
      <c r="F230" s="187"/>
      <c r="G230" s="187"/>
      <c r="H230" s="187"/>
    </row>
    <row r="231" spans="2:8">
      <c r="F231" s="187"/>
      <c r="G231" s="187"/>
      <c r="H231" s="187"/>
    </row>
    <row r="232" spans="2:8">
      <c r="F232" s="186"/>
      <c r="G232" s="186"/>
      <c r="H232" s="186"/>
    </row>
    <row r="233" spans="2:8">
      <c r="F233" s="186"/>
      <c r="G233" s="186"/>
      <c r="H233" s="186"/>
    </row>
    <row r="234" spans="2:8">
      <c r="F234" s="187"/>
      <c r="G234" s="187"/>
      <c r="H234" s="187"/>
    </row>
    <row r="235" spans="2:8">
      <c r="F235" s="187"/>
      <c r="G235" s="187"/>
      <c r="H235" s="187"/>
    </row>
    <row r="236" spans="2:8">
      <c r="F236" s="187"/>
      <c r="G236" s="187"/>
      <c r="H236" s="187"/>
    </row>
    <row r="237" spans="2:8">
      <c r="F237" s="187"/>
      <c r="G237" s="187"/>
      <c r="H237" s="187"/>
    </row>
    <row r="238" spans="2:8">
      <c r="F238" s="187"/>
      <c r="G238" s="187"/>
      <c r="H238" s="187"/>
    </row>
    <row r="239" spans="2:8">
      <c r="F239" s="187"/>
      <c r="G239" s="187"/>
      <c r="H239" s="187"/>
    </row>
    <row r="240" spans="2:8">
      <c r="F240" s="188"/>
      <c r="G240" s="188"/>
      <c r="H240" s="188"/>
    </row>
  </sheetData>
  <conditionalFormatting sqref="A221:XFD224">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63" orientation="landscape" r:id="rId1"/>
  <rowBreaks count="4" manualBreakCount="4">
    <brk id="42" min="2" max="96" man="1"/>
    <brk id="114" min="2" max="96" man="1"/>
    <brk id="140" min="2" max="96" man="1"/>
    <brk id="172" min="2" max="96" man="1"/>
  </rowBreaks>
  <colBreaks count="3" manualBreakCount="3">
    <brk id="8" min="4" max="208" man="1"/>
    <brk id="16" min="4" max="208" man="1"/>
    <brk id="96" min="4" max="208" man="1"/>
  </colBreaks>
  <legacyDrawing r:id="rId2"/>
</worksheet>
</file>

<file path=xl/worksheets/sheet3.xml><?xml version="1.0" encoding="utf-8"?>
<worksheet xmlns="http://schemas.openxmlformats.org/spreadsheetml/2006/main" xmlns:r="http://schemas.openxmlformats.org/officeDocument/2006/relationships">
  <dimension ref="A1:T66"/>
  <sheetViews>
    <sheetView topLeftCell="B38" workbookViewId="0">
      <selection activeCell="G47" sqref="G47"/>
    </sheetView>
  </sheetViews>
  <sheetFormatPr defaultColWidth="9.140625" defaultRowHeight="15"/>
  <cols>
    <col min="1" max="1" width="25.28515625" customWidth="1"/>
    <col min="2" max="2" width="43.85546875" style="6" customWidth="1"/>
    <col min="3" max="3" width="21.5703125" style="6" hidden="1" customWidth="1"/>
    <col min="4" max="4" width="21.5703125" style="11" hidden="1" customWidth="1"/>
    <col min="5" max="5" width="21.5703125" style="6" customWidth="1"/>
    <col min="6" max="7" width="21.5703125" style="11" customWidth="1"/>
    <col min="8" max="8" width="24.7109375" hidden="1" customWidth="1"/>
    <col min="9" max="13" width="34.5703125" hidden="1" customWidth="1"/>
    <col min="14" max="15" width="24.28515625" style="11" customWidth="1"/>
    <col min="16" max="17" width="34.5703125" hidden="1" customWidth="1"/>
    <col min="18" max="18" width="0" hidden="1" customWidth="1"/>
    <col min="19" max="20" width="17.7109375" customWidth="1"/>
  </cols>
  <sheetData>
    <row r="1" spans="1:20" ht="15.75">
      <c r="P1" s="285" t="s">
        <v>485</v>
      </c>
      <c r="Q1" s="285"/>
      <c r="R1" s="185"/>
      <c r="S1" s="147" t="s">
        <v>485</v>
      </c>
      <c r="T1" s="147"/>
    </row>
    <row r="2" spans="1:20" s="148" customFormat="1" ht="20.25">
      <c r="A2" s="189" t="s">
        <v>342</v>
      </c>
      <c r="B2" s="189"/>
      <c r="C2" s="189"/>
      <c r="D2" s="190"/>
      <c r="E2" s="189"/>
      <c r="F2" s="190"/>
      <c r="G2" s="190"/>
      <c r="H2" s="189"/>
      <c r="I2" s="189"/>
      <c r="J2" s="189"/>
      <c r="K2" s="189"/>
      <c r="L2" s="191"/>
      <c r="M2" s="191"/>
      <c r="N2" s="192"/>
      <c r="O2" s="192"/>
    </row>
    <row r="3" spans="1:20" s="148" customFormat="1" ht="21" thickBot="1">
      <c r="A3" s="189" t="s">
        <v>486</v>
      </c>
      <c r="B3" s="189"/>
      <c r="C3" s="189"/>
      <c r="D3" s="190"/>
      <c r="E3" s="189"/>
      <c r="F3" s="190"/>
      <c r="G3" s="190"/>
      <c r="H3" s="189"/>
      <c r="I3" s="189"/>
      <c r="J3" s="189"/>
      <c r="K3" s="189"/>
      <c r="L3" s="191"/>
      <c r="M3" s="191"/>
      <c r="N3" s="192"/>
      <c r="O3" s="192"/>
      <c r="S3" s="149"/>
    </row>
    <row r="4" spans="1:20" ht="16.5" thickTop="1" thickBot="1">
      <c r="A4" s="193"/>
      <c r="B4" s="194"/>
      <c r="C4" s="194"/>
      <c r="D4" s="195"/>
      <c r="E4" s="194"/>
      <c r="F4" s="195"/>
      <c r="G4" s="195"/>
      <c r="H4" s="193"/>
      <c r="I4" s="193"/>
      <c r="J4" s="193"/>
      <c r="K4" s="193"/>
      <c r="L4" s="193"/>
      <c r="M4" s="193"/>
      <c r="N4" s="286" t="s">
        <v>487</v>
      </c>
      <c r="O4" s="287"/>
      <c r="P4" s="288" t="s">
        <v>488</v>
      </c>
      <c r="Q4" s="289"/>
      <c r="R4" s="150"/>
      <c r="S4" s="290" t="s">
        <v>489</v>
      </c>
      <c r="T4" s="291"/>
    </row>
    <row r="5" spans="1:20" s="156" customFormat="1" ht="49.5" customHeight="1" thickTop="1">
      <c r="A5" s="196" t="s">
        <v>490</v>
      </c>
      <c r="B5" s="197" t="s">
        <v>491</v>
      </c>
      <c r="C5" s="197" t="s">
        <v>492</v>
      </c>
      <c r="D5" s="198" t="s">
        <v>493</v>
      </c>
      <c r="E5" s="197" t="s">
        <v>552</v>
      </c>
      <c r="F5" s="198" t="s">
        <v>532</v>
      </c>
      <c r="G5" s="198" t="s">
        <v>618</v>
      </c>
      <c r="H5" s="199" t="s">
        <v>487</v>
      </c>
      <c r="I5" s="200" t="s">
        <v>494</v>
      </c>
      <c r="J5" s="200" t="s">
        <v>495</v>
      </c>
      <c r="K5" s="201" t="s">
        <v>559</v>
      </c>
      <c r="L5" s="202" t="s">
        <v>496</v>
      </c>
      <c r="M5" s="201" t="s">
        <v>488</v>
      </c>
      <c r="N5" s="203" t="s">
        <v>494</v>
      </c>
      <c r="O5" s="204" t="s">
        <v>495</v>
      </c>
      <c r="P5" s="151" t="s">
        <v>497</v>
      </c>
      <c r="Q5" s="152" t="s">
        <v>495</v>
      </c>
      <c r="R5" s="153" t="s">
        <v>498</v>
      </c>
      <c r="S5" s="154" t="s">
        <v>500</v>
      </c>
      <c r="T5" s="155" t="s">
        <v>560</v>
      </c>
    </row>
    <row r="6" spans="1:20" ht="39" customHeight="1">
      <c r="A6" s="205" t="s">
        <v>501</v>
      </c>
      <c r="B6" s="206"/>
      <c r="C6" s="207"/>
      <c r="D6" s="208"/>
      <c r="E6" s="207"/>
      <c r="F6" s="208"/>
      <c r="G6" s="208"/>
      <c r="H6" s="209"/>
      <c r="I6" s="210"/>
      <c r="J6" s="210"/>
      <c r="K6" s="210"/>
      <c r="L6" s="210"/>
      <c r="M6" s="210"/>
      <c r="N6" s="211"/>
      <c r="O6" s="211" t="str">
        <f t="shared" ref="O6:O13" si="0">IF(O$5=H6,L6,"")</f>
        <v/>
      </c>
      <c r="P6" s="157" t="str">
        <f>IF(P$5=H6,M6,"")</f>
        <v/>
      </c>
      <c r="Q6" s="157" t="str">
        <f>IF(Q$5=H6,M6,"")</f>
        <v/>
      </c>
      <c r="R6" s="158" t="s">
        <v>502</v>
      </c>
      <c r="S6" s="21"/>
      <c r="T6" s="21"/>
    </row>
    <row r="7" spans="1:20" ht="71.25" customHeight="1">
      <c r="A7" s="212"/>
      <c r="B7" s="213" t="s">
        <v>561</v>
      </c>
      <c r="C7" s="214"/>
      <c r="D7" s="214"/>
      <c r="E7" s="214">
        <v>4500000</v>
      </c>
      <c r="F7" s="214">
        <v>4500000</v>
      </c>
      <c r="G7" s="214">
        <v>5500000</v>
      </c>
      <c r="H7" s="215">
        <v>4500000</v>
      </c>
      <c r="I7" s="216">
        <v>4500000</v>
      </c>
      <c r="J7" s="216">
        <v>4500000</v>
      </c>
      <c r="K7" s="216">
        <v>4500000</v>
      </c>
      <c r="L7" s="216">
        <v>4500000</v>
      </c>
      <c r="M7" s="216">
        <v>4500000</v>
      </c>
      <c r="N7" s="214">
        <v>5500000</v>
      </c>
      <c r="O7" s="21"/>
      <c r="P7" s="157" t="str">
        <f>IF(P$5=H7,M7,"")</f>
        <v/>
      </c>
      <c r="Q7" s="157" t="str">
        <f>IF(Q$5=H7,M7,"")</f>
        <v/>
      </c>
      <c r="R7" s="158" t="s">
        <v>503</v>
      </c>
      <c r="S7" s="21"/>
      <c r="T7" s="21"/>
    </row>
    <row r="8" spans="1:20" ht="45">
      <c r="A8" s="212"/>
      <c r="B8" s="213" t="s">
        <v>562</v>
      </c>
      <c r="C8" s="214"/>
      <c r="D8" s="214"/>
      <c r="E8" s="214">
        <v>7500000</v>
      </c>
      <c r="F8" s="214">
        <v>7500000</v>
      </c>
      <c r="G8" s="214">
        <v>6000000</v>
      </c>
      <c r="H8" s="215">
        <v>7500000</v>
      </c>
      <c r="I8" s="216">
        <v>7500000</v>
      </c>
      <c r="J8" s="216">
        <v>7500000</v>
      </c>
      <c r="K8" s="216">
        <v>7500000</v>
      </c>
      <c r="L8" s="216">
        <v>7500000</v>
      </c>
      <c r="M8" s="216">
        <v>7500000</v>
      </c>
      <c r="N8" s="214">
        <v>6000000</v>
      </c>
      <c r="O8" s="21"/>
      <c r="P8" s="157"/>
      <c r="Q8" s="157"/>
      <c r="R8" s="158" t="s">
        <v>504</v>
      </c>
      <c r="S8" s="208">
        <v>3800000</v>
      </c>
      <c r="T8" s="21"/>
    </row>
    <row r="9" spans="1:20" ht="39">
      <c r="A9" s="212"/>
      <c r="B9" s="213" t="s">
        <v>563</v>
      </c>
      <c r="C9" s="214"/>
      <c r="D9" s="214"/>
      <c r="E9" s="214">
        <v>10000000</v>
      </c>
      <c r="F9" s="214">
        <v>2000000</v>
      </c>
      <c r="G9" s="214">
        <v>500000</v>
      </c>
      <c r="H9" s="215">
        <v>10000000</v>
      </c>
      <c r="I9" s="216">
        <v>10000000</v>
      </c>
      <c r="J9" s="216">
        <v>10000000</v>
      </c>
      <c r="K9" s="216">
        <v>10000000</v>
      </c>
      <c r="L9" s="216">
        <v>10000000</v>
      </c>
      <c r="M9" s="216">
        <v>10000000</v>
      </c>
      <c r="N9" s="214">
        <v>500000</v>
      </c>
      <c r="O9" s="214">
        <v>0</v>
      </c>
      <c r="P9" s="157"/>
      <c r="Q9" s="157"/>
      <c r="R9" s="158" t="s">
        <v>505</v>
      </c>
      <c r="S9" s="214">
        <v>8000000</v>
      </c>
      <c r="T9" s="21"/>
    </row>
    <row r="10" spans="1:20" ht="54.75" customHeight="1">
      <c r="A10" s="212"/>
      <c r="B10" s="213" t="s">
        <v>564</v>
      </c>
      <c r="C10" s="214"/>
      <c r="D10" s="214"/>
      <c r="E10" s="214">
        <v>6000000</v>
      </c>
      <c r="F10" s="214">
        <v>6000000</v>
      </c>
      <c r="G10" s="214">
        <v>0</v>
      </c>
      <c r="H10" s="215">
        <v>6000000</v>
      </c>
      <c r="I10" s="216">
        <v>6000000</v>
      </c>
      <c r="J10" s="216">
        <v>6000000</v>
      </c>
      <c r="K10" s="216">
        <v>6000000</v>
      </c>
      <c r="L10" s="216">
        <v>6000000</v>
      </c>
      <c r="M10" s="216">
        <v>6000000</v>
      </c>
      <c r="N10" s="214">
        <v>0</v>
      </c>
      <c r="O10" s="214">
        <v>0</v>
      </c>
      <c r="P10" s="157"/>
      <c r="Q10" s="157"/>
      <c r="R10" s="158" t="s">
        <v>504</v>
      </c>
      <c r="S10" s="21"/>
      <c r="T10" s="21"/>
    </row>
    <row r="11" spans="1:20" ht="52.5" customHeight="1">
      <c r="A11" s="212"/>
      <c r="B11" s="213" t="s">
        <v>565</v>
      </c>
      <c r="C11" s="214"/>
      <c r="D11" s="214"/>
      <c r="E11" s="214">
        <v>2000000</v>
      </c>
      <c r="F11" s="214">
        <v>4000000</v>
      </c>
      <c r="G11" s="214">
        <v>0</v>
      </c>
      <c r="H11" s="215">
        <v>2000000</v>
      </c>
      <c r="I11" s="216">
        <v>2000000</v>
      </c>
      <c r="J11" s="216">
        <v>2000000</v>
      </c>
      <c r="K11" s="216">
        <v>2000000</v>
      </c>
      <c r="L11" s="216">
        <v>2000000</v>
      </c>
      <c r="M11" s="216">
        <v>2000000</v>
      </c>
      <c r="N11" s="214">
        <v>0</v>
      </c>
      <c r="O11" s="214">
        <v>0</v>
      </c>
      <c r="P11" s="157"/>
      <c r="Q11" s="157"/>
      <c r="R11" s="158" t="s">
        <v>505</v>
      </c>
      <c r="S11" s="21"/>
      <c r="T11" s="21"/>
    </row>
    <row r="12" spans="1:20" ht="102.75">
      <c r="A12" s="212"/>
      <c r="B12" s="217" t="s">
        <v>566</v>
      </c>
      <c r="C12" s="214"/>
      <c r="D12" s="214"/>
      <c r="E12" s="214">
        <v>730000</v>
      </c>
      <c r="F12" s="214">
        <v>0</v>
      </c>
      <c r="G12" s="214">
        <v>0</v>
      </c>
      <c r="H12" s="214">
        <v>730000</v>
      </c>
      <c r="I12" s="214">
        <v>730000</v>
      </c>
      <c r="J12" s="214">
        <v>730000</v>
      </c>
      <c r="K12" s="214">
        <v>730000</v>
      </c>
      <c r="L12" s="214">
        <v>730000</v>
      </c>
      <c r="M12" s="214">
        <v>730000</v>
      </c>
      <c r="N12" s="214">
        <v>0</v>
      </c>
      <c r="O12" s="211" t="str">
        <f t="shared" si="0"/>
        <v/>
      </c>
      <c r="P12" s="157"/>
      <c r="Q12" s="157"/>
      <c r="R12" s="158" t="s">
        <v>505</v>
      </c>
      <c r="S12" s="21"/>
      <c r="T12" s="21"/>
    </row>
    <row r="13" spans="1:20" ht="51.75">
      <c r="A13" s="212"/>
      <c r="B13" s="217" t="s">
        <v>567</v>
      </c>
      <c r="C13" s="214"/>
      <c r="D13" s="214"/>
      <c r="E13" s="214">
        <v>500000</v>
      </c>
      <c r="F13" s="214">
        <v>0</v>
      </c>
      <c r="G13" s="214">
        <v>0</v>
      </c>
      <c r="H13" s="214">
        <v>500000</v>
      </c>
      <c r="I13" s="214">
        <v>500000</v>
      </c>
      <c r="J13" s="214">
        <v>500000</v>
      </c>
      <c r="K13" s="214">
        <v>500000</v>
      </c>
      <c r="L13" s="214">
        <v>500000</v>
      </c>
      <c r="M13" s="214">
        <v>500000</v>
      </c>
      <c r="N13" s="214">
        <v>0</v>
      </c>
      <c r="O13" s="211" t="str">
        <f t="shared" si="0"/>
        <v/>
      </c>
      <c r="P13" s="157"/>
      <c r="Q13" s="157"/>
      <c r="R13" s="158" t="s">
        <v>505</v>
      </c>
      <c r="S13" s="21"/>
      <c r="T13" s="21"/>
    </row>
    <row r="14" spans="1:20" s="31" customFormat="1" ht="39">
      <c r="A14" s="218" t="s">
        <v>506</v>
      </c>
      <c r="B14" s="219"/>
      <c r="C14" s="220">
        <f>SUBTOTAL(9,C6:C13)</f>
        <v>0</v>
      </c>
      <c r="D14" s="220">
        <f>SUBTOTAL(9,D6:D13)</f>
        <v>0</v>
      </c>
      <c r="E14" s="220">
        <f>SUBTOTAL(9,E6:E13)</f>
        <v>31230000</v>
      </c>
      <c r="F14" s="220">
        <f>SUBTOTAL(9,F6:F13)</f>
        <v>24000000</v>
      </c>
      <c r="G14" s="220">
        <f>SUBTOTAL(9,G6:G13)</f>
        <v>12000000</v>
      </c>
      <c r="H14" s="221"/>
      <c r="I14" s="222">
        <f t="shared" ref="I14:Q14" si="1">SUBTOTAL(9,I6:I13)</f>
        <v>31230000</v>
      </c>
      <c r="J14" s="222">
        <f t="shared" si="1"/>
        <v>31230000</v>
      </c>
      <c r="K14" s="222">
        <f t="shared" si="1"/>
        <v>31230000</v>
      </c>
      <c r="L14" s="222">
        <f t="shared" si="1"/>
        <v>31230000</v>
      </c>
      <c r="M14" s="222">
        <f t="shared" si="1"/>
        <v>31230000</v>
      </c>
      <c r="N14" s="223">
        <f t="shared" si="1"/>
        <v>12000000</v>
      </c>
      <c r="O14" s="224">
        <f t="shared" si="1"/>
        <v>0</v>
      </c>
      <c r="P14" s="160">
        <f t="shared" si="1"/>
        <v>0</v>
      </c>
      <c r="Q14" s="160">
        <f t="shared" si="1"/>
        <v>0</v>
      </c>
      <c r="R14" s="161"/>
      <c r="S14" s="224">
        <f>SUBTOTAL(9,S6:S13)</f>
        <v>11800000</v>
      </c>
      <c r="T14" s="159">
        <f>SUBTOTAL(9,T6:T13)</f>
        <v>0</v>
      </c>
    </row>
    <row r="15" spans="1:20" s="31" customFormat="1" ht="12.75">
      <c r="A15" s="218"/>
      <c r="B15" s="219"/>
      <c r="C15" s="220"/>
      <c r="D15" s="225"/>
      <c r="E15" s="220"/>
      <c r="F15" s="225"/>
      <c r="G15" s="225"/>
      <c r="H15" s="226"/>
      <c r="I15" s="222"/>
      <c r="J15" s="222"/>
      <c r="K15" s="222"/>
      <c r="L15" s="222"/>
      <c r="M15" s="222"/>
      <c r="N15" s="223"/>
      <c r="O15" s="224"/>
      <c r="P15" s="160"/>
      <c r="Q15" s="160"/>
      <c r="R15" s="161"/>
      <c r="S15" s="77"/>
      <c r="T15" s="77"/>
    </row>
    <row r="16" spans="1:20" ht="24.75" customHeight="1">
      <c r="A16" s="212" t="s">
        <v>600</v>
      </c>
      <c r="B16" s="227" t="s">
        <v>551</v>
      </c>
      <c r="C16" s="214">
        <v>3400000</v>
      </c>
      <c r="D16" s="228">
        <v>0</v>
      </c>
      <c r="E16" s="214">
        <v>200000</v>
      </c>
      <c r="F16" s="228">
        <v>0</v>
      </c>
      <c r="G16" s="228">
        <v>0</v>
      </c>
      <c r="H16" s="215" t="s">
        <v>494</v>
      </c>
      <c r="I16" s="216">
        <f>IF(I$5=H16,D16,"")</f>
        <v>0</v>
      </c>
      <c r="J16" s="216" t="str">
        <f>IF(J$5=H16,D16,"")</f>
        <v/>
      </c>
      <c r="K16" s="216"/>
      <c r="L16" s="216">
        <f>IF(K16="L","",D16)</f>
        <v>0</v>
      </c>
      <c r="M16" s="216" t="str">
        <f>IF(K16="L",D16,"")</f>
        <v/>
      </c>
      <c r="N16" s="214">
        <v>0</v>
      </c>
      <c r="O16" s="211" t="str">
        <f>IF(O$5=H16,L16,"")</f>
        <v/>
      </c>
      <c r="P16" s="157" t="str">
        <f>IF(P$5=H16,M16,"")</f>
        <v/>
      </c>
      <c r="Q16" s="157" t="str">
        <f>IF(Q$5=H16,M16,"")</f>
        <v/>
      </c>
      <c r="R16" s="158" t="s">
        <v>507</v>
      </c>
      <c r="S16" s="21"/>
      <c r="T16" s="21"/>
    </row>
    <row r="17" spans="1:20" s="31" customFormat="1" ht="26.25">
      <c r="A17" s="218" t="s">
        <v>601</v>
      </c>
      <c r="B17" s="229"/>
      <c r="C17" s="223">
        <f>SUBTOTAL(9,C16:C16)</f>
        <v>3400000</v>
      </c>
      <c r="D17" s="223">
        <f>SUBTOTAL(9,D16:D16)</f>
        <v>0</v>
      </c>
      <c r="E17" s="223">
        <f>SUBTOTAL(9,E16:E16)</f>
        <v>200000</v>
      </c>
      <c r="F17" s="223">
        <f>SUBTOTAL(9,F16:F16)</f>
        <v>0</v>
      </c>
      <c r="G17" s="223">
        <f>SUBTOTAL(9,G16:G16)</f>
        <v>0</v>
      </c>
      <c r="H17" s="221"/>
      <c r="I17" s="222">
        <f>SUBTOTAL(9,I16:I16)</f>
        <v>0</v>
      </c>
      <c r="J17" s="222">
        <f>SUBTOTAL(9,J16:J16)</f>
        <v>0</v>
      </c>
      <c r="K17" s="222"/>
      <c r="L17" s="222">
        <f t="shared" ref="L17:T17" si="2">SUBTOTAL(9,L16:L16)</f>
        <v>0</v>
      </c>
      <c r="M17" s="222">
        <f t="shared" si="2"/>
        <v>0</v>
      </c>
      <c r="N17" s="223">
        <f t="shared" si="2"/>
        <v>0</v>
      </c>
      <c r="O17" s="224">
        <f t="shared" si="2"/>
        <v>0</v>
      </c>
      <c r="P17" s="160">
        <f t="shared" si="2"/>
        <v>0</v>
      </c>
      <c r="Q17" s="160">
        <f t="shared" si="2"/>
        <v>0</v>
      </c>
      <c r="R17" s="161"/>
      <c r="S17" s="159">
        <f t="shared" si="2"/>
        <v>0</v>
      </c>
      <c r="T17" s="159">
        <f t="shared" si="2"/>
        <v>0</v>
      </c>
    </row>
    <row r="18" spans="1:20" s="31" customFormat="1" ht="12.75">
      <c r="A18" s="218"/>
      <c r="B18" s="229"/>
      <c r="C18" s="223"/>
      <c r="D18" s="225"/>
      <c r="E18" s="223"/>
      <c r="F18" s="225"/>
      <c r="G18" s="225"/>
      <c r="H18" s="226"/>
      <c r="I18" s="222"/>
      <c r="J18" s="222"/>
      <c r="K18" s="222"/>
      <c r="L18" s="222"/>
      <c r="M18" s="222"/>
      <c r="N18" s="223"/>
      <c r="O18" s="224"/>
      <c r="P18" s="160"/>
      <c r="Q18" s="160"/>
      <c r="R18" s="161"/>
      <c r="S18" s="77"/>
      <c r="T18" s="77"/>
    </row>
    <row r="19" spans="1:20" ht="30">
      <c r="A19" s="212" t="s">
        <v>508</v>
      </c>
      <c r="B19" s="230"/>
      <c r="C19" s="214">
        <v>700000</v>
      </c>
      <c r="D19" s="228"/>
      <c r="E19" s="214"/>
      <c r="F19" s="228"/>
      <c r="G19" s="228"/>
      <c r="H19" s="215" t="s">
        <v>494</v>
      </c>
      <c r="I19" s="216">
        <f t="shared" ref="I19:I35" si="3">IF(I$5=H19,D19,"")</f>
        <v>0</v>
      </c>
      <c r="J19" s="216" t="str">
        <f t="shared" ref="J19:J35" si="4">IF(J$5=H19,D19,"")</f>
        <v/>
      </c>
      <c r="K19" s="216"/>
      <c r="L19" s="216">
        <f t="shared" ref="L19:L35" si="5">IF(K19="L","",D19)</f>
        <v>0</v>
      </c>
      <c r="M19" s="216" t="str">
        <f t="shared" ref="M19:M35" si="6">IF(K19="L",D19,"")</f>
        <v/>
      </c>
      <c r="N19" s="214">
        <f t="shared" ref="N19:N22" si="7">IF(N$5=H19,L19,"")</f>
        <v>0</v>
      </c>
      <c r="O19" s="211" t="str">
        <f t="shared" ref="O19:O35" si="8">IF(O$5=H19,L19,"")</f>
        <v/>
      </c>
      <c r="P19" s="157" t="str">
        <f t="shared" ref="P19:P22" si="9">IF(P$5=H19,M19,"")</f>
        <v/>
      </c>
      <c r="Q19" s="157" t="str">
        <f t="shared" ref="Q19:Q22" si="10">IF(Q$5=H19,M19,"")</f>
        <v/>
      </c>
      <c r="R19" s="158" t="s">
        <v>505</v>
      </c>
      <c r="S19" s="21"/>
      <c r="T19" s="21"/>
    </row>
    <row r="20" spans="1:20" ht="45" hidden="1">
      <c r="A20" s="212"/>
      <c r="B20" s="227" t="s">
        <v>509</v>
      </c>
      <c r="C20" s="214">
        <v>1500000</v>
      </c>
      <c r="D20" s="228"/>
      <c r="E20" s="214"/>
      <c r="F20" s="228"/>
      <c r="G20" s="228"/>
      <c r="H20" s="215" t="s">
        <v>494</v>
      </c>
      <c r="I20" s="216">
        <f t="shared" si="3"/>
        <v>0</v>
      </c>
      <c r="J20" s="216" t="str">
        <f t="shared" si="4"/>
        <v/>
      </c>
      <c r="K20" s="216"/>
      <c r="L20" s="216">
        <f t="shared" si="5"/>
        <v>0</v>
      </c>
      <c r="M20" s="216" t="str">
        <f t="shared" si="6"/>
        <v/>
      </c>
      <c r="N20" s="214">
        <f t="shared" si="7"/>
        <v>0</v>
      </c>
      <c r="O20" s="211" t="str">
        <f t="shared" si="8"/>
        <v/>
      </c>
      <c r="P20" s="157" t="str">
        <f t="shared" si="9"/>
        <v/>
      </c>
      <c r="Q20" s="157" t="str">
        <f t="shared" si="10"/>
        <v/>
      </c>
      <c r="R20" s="158" t="s">
        <v>510</v>
      </c>
      <c r="S20" s="21"/>
      <c r="T20" s="21"/>
    </row>
    <row r="21" spans="1:20" ht="225" hidden="1">
      <c r="A21" s="212"/>
      <c r="B21" s="227" t="s">
        <v>511</v>
      </c>
      <c r="C21" s="214">
        <v>600000</v>
      </c>
      <c r="D21" s="228"/>
      <c r="E21" s="214"/>
      <c r="F21" s="228"/>
      <c r="G21" s="228"/>
      <c r="H21" s="215" t="s">
        <v>494</v>
      </c>
      <c r="I21" s="216">
        <f t="shared" si="3"/>
        <v>0</v>
      </c>
      <c r="J21" s="216" t="str">
        <f t="shared" si="4"/>
        <v/>
      </c>
      <c r="K21" s="216"/>
      <c r="L21" s="216">
        <f t="shared" si="5"/>
        <v>0</v>
      </c>
      <c r="M21" s="216" t="str">
        <f t="shared" si="6"/>
        <v/>
      </c>
      <c r="N21" s="214">
        <f t="shared" si="7"/>
        <v>0</v>
      </c>
      <c r="O21" s="211" t="str">
        <f t="shared" si="8"/>
        <v/>
      </c>
      <c r="P21" s="157" t="str">
        <f t="shared" si="9"/>
        <v/>
      </c>
      <c r="Q21" s="157" t="str">
        <f t="shared" si="10"/>
        <v/>
      </c>
      <c r="R21" s="158" t="s">
        <v>512</v>
      </c>
      <c r="S21" s="21"/>
      <c r="T21" s="21"/>
    </row>
    <row r="22" spans="1:20" ht="60" hidden="1">
      <c r="A22" s="212"/>
      <c r="B22" s="227" t="s">
        <v>513</v>
      </c>
      <c r="C22" s="214">
        <v>800000</v>
      </c>
      <c r="D22" s="228"/>
      <c r="E22" s="214"/>
      <c r="F22" s="228"/>
      <c r="G22" s="228"/>
      <c r="H22" s="215" t="s">
        <v>494</v>
      </c>
      <c r="I22" s="216">
        <f t="shared" si="3"/>
        <v>0</v>
      </c>
      <c r="J22" s="216" t="str">
        <f t="shared" si="4"/>
        <v/>
      </c>
      <c r="K22" s="216"/>
      <c r="L22" s="216">
        <f t="shared" si="5"/>
        <v>0</v>
      </c>
      <c r="M22" s="216" t="str">
        <f t="shared" si="6"/>
        <v/>
      </c>
      <c r="N22" s="214">
        <f t="shared" si="7"/>
        <v>0</v>
      </c>
      <c r="O22" s="211" t="str">
        <f t="shared" si="8"/>
        <v/>
      </c>
      <c r="P22" s="157" t="str">
        <f t="shared" si="9"/>
        <v/>
      </c>
      <c r="Q22" s="157" t="str">
        <f t="shared" si="10"/>
        <v/>
      </c>
      <c r="R22" s="158" t="s">
        <v>514</v>
      </c>
      <c r="S22" s="21"/>
      <c r="T22" s="21"/>
    </row>
    <row r="23" spans="1:20">
      <c r="A23" s="212"/>
      <c r="B23" s="213" t="s">
        <v>568</v>
      </c>
      <c r="C23" s="214"/>
      <c r="D23" s="214"/>
      <c r="E23" s="214">
        <v>1300000</v>
      </c>
      <c r="F23" s="214">
        <v>0</v>
      </c>
      <c r="G23" s="214">
        <v>0</v>
      </c>
      <c r="H23" s="215" t="s">
        <v>494</v>
      </c>
      <c r="I23" s="216">
        <f t="shared" si="3"/>
        <v>0</v>
      </c>
      <c r="J23" s="216" t="str">
        <f t="shared" si="4"/>
        <v/>
      </c>
      <c r="K23" s="216"/>
      <c r="L23" s="216">
        <f t="shared" si="5"/>
        <v>0</v>
      </c>
      <c r="M23" s="216" t="str">
        <f t="shared" si="6"/>
        <v/>
      </c>
      <c r="N23" s="214">
        <v>0</v>
      </c>
      <c r="O23" s="211" t="str">
        <f t="shared" si="8"/>
        <v/>
      </c>
      <c r="P23" s="157"/>
      <c r="Q23" s="157"/>
      <c r="R23" s="158"/>
      <c r="S23" s="21">
        <v>650000</v>
      </c>
      <c r="T23" s="21"/>
    </row>
    <row r="24" spans="1:20" ht="26.25">
      <c r="A24" s="212"/>
      <c r="B24" s="213" t="s">
        <v>515</v>
      </c>
      <c r="C24" s="214"/>
      <c r="D24" s="214"/>
      <c r="E24" s="214">
        <v>1500000</v>
      </c>
      <c r="F24" s="214">
        <v>0</v>
      </c>
      <c r="G24" s="214">
        <v>0</v>
      </c>
      <c r="H24" s="215" t="s">
        <v>494</v>
      </c>
      <c r="I24" s="216">
        <f t="shared" si="3"/>
        <v>0</v>
      </c>
      <c r="J24" s="216" t="str">
        <f t="shared" si="4"/>
        <v/>
      </c>
      <c r="K24" s="216"/>
      <c r="L24" s="216">
        <f t="shared" si="5"/>
        <v>0</v>
      </c>
      <c r="M24" s="216" t="str">
        <f t="shared" si="6"/>
        <v/>
      </c>
      <c r="N24" s="214">
        <v>0</v>
      </c>
      <c r="O24" s="211" t="str">
        <f t="shared" si="8"/>
        <v/>
      </c>
      <c r="P24" s="157"/>
      <c r="Q24" s="157"/>
      <c r="R24" s="158"/>
      <c r="S24" s="21"/>
      <c r="T24" s="21"/>
    </row>
    <row r="25" spans="1:20">
      <c r="A25" s="212"/>
      <c r="B25" s="217" t="s">
        <v>569</v>
      </c>
      <c r="C25" s="217"/>
      <c r="D25" s="217"/>
      <c r="E25" s="217">
        <v>2500000</v>
      </c>
      <c r="F25" s="217">
        <v>1000000</v>
      </c>
      <c r="G25" s="217">
        <v>1000000</v>
      </c>
      <c r="H25" s="217">
        <v>2500000</v>
      </c>
      <c r="I25" s="217">
        <v>2500000</v>
      </c>
      <c r="J25" s="217">
        <v>2500000</v>
      </c>
      <c r="K25" s="217">
        <v>2500000</v>
      </c>
      <c r="L25" s="217">
        <v>2500000</v>
      </c>
      <c r="M25" s="217">
        <v>2500000</v>
      </c>
      <c r="N25" s="217">
        <v>1000000</v>
      </c>
      <c r="P25" s="157"/>
      <c r="Q25" s="157"/>
      <c r="R25" s="158"/>
      <c r="S25" s="21"/>
      <c r="T25" s="21"/>
    </row>
    <row r="26" spans="1:20">
      <c r="A26" s="212"/>
      <c r="B26" s="217" t="s">
        <v>570</v>
      </c>
      <c r="C26" s="217">
        <f t="shared" ref="C26" si="11">SUM(G26:R26)</f>
        <v>5100000</v>
      </c>
      <c r="D26" s="217"/>
      <c r="E26" s="217">
        <v>850000</v>
      </c>
      <c r="F26" s="217">
        <v>0</v>
      </c>
      <c r="G26" s="217">
        <v>0</v>
      </c>
      <c r="H26" s="217">
        <v>850000</v>
      </c>
      <c r="I26" s="217">
        <v>850000</v>
      </c>
      <c r="J26" s="217">
        <v>850000</v>
      </c>
      <c r="K26" s="217">
        <v>850000</v>
      </c>
      <c r="L26" s="217">
        <v>850000</v>
      </c>
      <c r="M26" s="217">
        <v>850000</v>
      </c>
      <c r="N26" s="217">
        <v>0</v>
      </c>
      <c r="O26" s="211"/>
      <c r="P26" s="157"/>
      <c r="Q26" s="157"/>
      <c r="R26" s="158"/>
      <c r="S26" s="21"/>
      <c r="T26" s="21"/>
    </row>
    <row r="27" spans="1:20" ht="26.25">
      <c r="A27" s="212"/>
      <c r="B27" s="231" t="s">
        <v>571</v>
      </c>
      <c r="C27" s="217"/>
      <c r="D27" s="217"/>
      <c r="E27" s="217">
        <v>2000000</v>
      </c>
      <c r="F27" s="217">
        <v>0</v>
      </c>
      <c r="G27" s="217">
        <v>0</v>
      </c>
      <c r="H27" s="217">
        <v>2000000</v>
      </c>
      <c r="I27" s="217">
        <v>2000000</v>
      </c>
      <c r="J27" s="217">
        <v>2000000</v>
      </c>
      <c r="K27" s="217">
        <v>2000000</v>
      </c>
      <c r="L27" s="217">
        <v>2000000</v>
      </c>
      <c r="M27" s="217">
        <v>2000000</v>
      </c>
      <c r="N27" s="217">
        <v>0</v>
      </c>
      <c r="O27" s="211"/>
      <c r="P27" s="157"/>
      <c r="Q27" s="157"/>
      <c r="R27" s="158"/>
      <c r="S27" s="21"/>
      <c r="T27" s="21"/>
    </row>
    <row r="28" spans="1:20">
      <c r="A28" s="212"/>
      <c r="B28" s="217" t="s">
        <v>572</v>
      </c>
      <c r="C28" s="217"/>
      <c r="D28" s="217"/>
      <c r="E28" s="217">
        <v>370000</v>
      </c>
      <c r="F28" s="217">
        <v>0</v>
      </c>
      <c r="G28" s="217">
        <v>0</v>
      </c>
      <c r="H28" s="217">
        <v>370000</v>
      </c>
      <c r="I28" s="217">
        <v>370000</v>
      </c>
      <c r="J28" s="217">
        <v>370000</v>
      </c>
      <c r="K28" s="217">
        <v>370000</v>
      </c>
      <c r="L28" s="217">
        <v>370000</v>
      </c>
      <c r="M28" s="217">
        <v>370000</v>
      </c>
      <c r="N28" s="217">
        <v>0</v>
      </c>
      <c r="O28" s="211"/>
      <c r="P28" s="157"/>
      <c r="Q28" s="157"/>
      <c r="R28" s="158"/>
      <c r="S28" s="21"/>
      <c r="T28" s="21"/>
    </row>
    <row r="29" spans="1:20" ht="26.25">
      <c r="A29" s="212"/>
      <c r="B29" s="217" t="s">
        <v>573</v>
      </c>
      <c r="C29" s="217"/>
      <c r="D29" s="217"/>
      <c r="E29" s="217">
        <v>600000</v>
      </c>
      <c r="F29" s="217">
        <v>0</v>
      </c>
      <c r="G29" s="217">
        <v>0</v>
      </c>
      <c r="H29" s="217">
        <v>600000</v>
      </c>
      <c r="I29" s="217">
        <v>600000</v>
      </c>
      <c r="J29" s="217">
        <v>600000</v>
      </c>
      <c r="K29" s="217">
        <v>600000</v>
      </c>
      <c r="L29" s="217">
        <v>600000</v>
      </c>
      <c r="M29" s="217">
        <v>600000</v>
      </c>
      <c r="N29" s="217">
        <v>0</v>
      </c>
      <c r="O29" s="211"/>
      <c r="P29" s="157"/>
      <c r="Q29" s="157"/>
      <c r="R29" s="158"/>
      <c r="S29" s="21"/>
      <c r="T29" s="21"/>
    </row>
    <row r="30" spans="1:20">
      <c r="A30" s="212"/>
      <c r="B30" s="217" t="s">
        <v>516</v>
      </c>
      <c r="C30" s="217"/>
      <c r="D30" s="217"/>
      <c r="E30" s="217">
        <v>1500000</v>
      </c>
      <c r="F30" s="217">
        <v>1500000</v>
      </c>
      <c r="G30" s="217">
        <v>0</v>
      </c>
      <c r="H30" s="217" t="s">
        <v>494</v>
      </c>
      <c r="I30" s="217">
        <f t="shared" si="3"/>
        <v>0</v>
      </c>
      <c r="J30" s="217" t="str">
        <f t="shared" si="4"/>
        <v/>
      </c>
      <c r="K30" s="217"/>
      <c r="L30" s="217">
        <f t="shared" si="5"/>
        <v>0</v>
      </c>
      <c r="M30" s="217" t="str">
        <f t="shared" si="6"/>
        <v/>
      </c>
      <c r="N30" s="217">
        <v>0</v>
      </c>
      <c r="O30" s="217">
        <v>0</v>
      </c>
      <c r="P30" s="157"/>
      <c r="Q30" s="157"/>
      <c r="R30" s="158"/>
      <c r="S30" s="21">
        <v>1200000</v>
      </c>
      <c r="T30" s="21"/>
    </row>
    <row r="31" spans="1:20" ht="60.75" customHeight="1">
      <c r="A31" s="214"/>
      <c r="B31" s="217" t="s">
        <v>574</v>
      </c>
      <c r="C31" s="214" t="s">
        <v>574</v>
      </c>
      <c r="D31" s="214"/>
      <c r="E31" s="214">
        <v>250000</v>
      </c>
      <c r="F31" s="214">
        <v>0</v>
      </c>
      <c r="G31" s="214">
        <v>0</v>
      </c>
      <c r="H31" s="214"/>
      <c r="I31" s="214"/>
      <c r="J31" s="214"/>
      <c r="K31" s="214"/>
      <c r="L31" s="214"/>
      <c r="M31" s="214"/>
      <c r="N31" s="214">
        <v>0</v>
      </c>
      <c r="O31" s="232"/>
      <c r="P31" s="162"/>
      <c r="Q31" s="162"/>
      <c r="R31" s="162"/>
      <c r="S31" s="162"/>
      <c r="T31" s="162"/>
    </row>
    <row r="32" spans="1:20" ht="30.75" customHeight="1">
      <c r="A32" s="214"/>
      <c r="B32" s="213" t="s">
        <v>575</v>
      </c>
      <c r="C32" s="214"/>
      <c r="D32" s="214"/>
      <c r="E32" s="214">
        <v>600000</v>
      </c>
      <c r="F32" s="214">
        <v>600000</v>
      </c>
      <c r="G32" s="214">
        <v>0</v>
      </c>
      <c r="H32" s="214">
        <v>600000</v>
      </c>
      <c r="I32" s="214">
        <v>600000</v>
      </c>
      <c r="J32" s="214">
        <v>600000</v>
      </c>
      <c r="K32" s="214">
        <v>600000</v>
      </c>
      <c r="L32" s="214">
        <v>600000</v>
      </c>
      <c r="M32" s="214">
        <v>600000</v>
      </c>
      <c r="N32" s="214">
        <v>0</v>
      </c>
      <c r="O32" s="214">
        <v>0</v>
      </c>
      <c r="P32" s="162"/>
      <c r="Q32" s="162"/>
      <c r="R32" s="162"/>
      <c r="S32" s="162"/>
      <c r="T32" s="162"/>
    </row>
    <row r="33" spans="1:20" ht="33.75" customHeight="1">
      <c r="A33" s="214"/>
      <c r="B33" s="213" t="s">
        <v>576</v>
      </c>
      <c r="C33" s="214"/>
      <c r="D33" s="214"/>
      <c r="E33" s="214">
        <v>250000</v>
      </c>
      <c r="F33" s="214">
        <v>250000</v>
      </c>
      <c r="G33" s="214">
        <v>0</v>
      </c>
      <c r="H33" s="214">
        <v>250000</v>
      </c>
      <c r="I33" s="214">
        <v>250000</v>
      </c>
      <c r="J33" s="214">
        <v>250000</v>
      </c>
      <c r="K33" s="214">
        <v>250000</v>
      </c>
      <c r="L33" s="214">
        <v>250000</v>
      </c>
      <c r="M33" s="214">
        <v>250000</v>
      </c>
      <c r="O33" s="214">
        <v>0</v>
      </c>
      <c r="P33" s="162"/>
      <c r="Q33" s="162"/>
      <c r="R33" s="162"/>
      <c r="S33" s="162"/>
      <c r="T33" s="162"/>
    </row>
    <row r="34" spans="1:20" ht="33" customHeight="1">
      <c r="A34" s="214"/>
      <c r="B34" s="217" t="s">
        <v>577</v>
      </c>
      <c r="C34" s="214"/>
      <c r="D34" s="214"/>
      <c r="E34" s="214">
        <v>1500000</v>
      </c>
      <c r="F34" s="214">
        <v>0</v>
      </c>
      <c r="G34" s="214">
        <v>0</v>
      </c>
      <c r="H34" s="214">
        <v>1500000</v>
      </c>
      <c r="I34" s="214">
        <v>1500000</v>
      </c>
      <c r="J34" s="214">
        <v>1500000</v>
      </c>
      <c r="K34" s="214">
        <v>1500000</v>
      </c>
      <c r="L34" s="214">
        <v>1500000</v>
      </c>
      <c r="M34" s="214">
        <v>1500000</v>
      </c>
      <c r="N34" s="214">
        <v>0</v>
      </c>
      <c r="O34" s="232"/>
      <c r="P34" s="162"/>
      <c r="Q34" s="162"/>
      <c r="R34" s="162"/>
      <c r="S34" s="162"/>
      <c r="T34" s="162"/>
    </row>
    <row r="35" spans="1:20" ht="26.25">
      <c r="A35" s="212"/>
      <c r="B35" s="217" t="s">
        <v>578</v>
      </c>
      <c r="C35" s="214"/>
      <c r="D35" s="214"/>
      <c r="E35" s="214">
        <v>2000000</v>
      </c>
      <c r="F35" s="214">
        <v>0</v>
      </c>
      <c r="G35" s="214">
        <v>0</v>
      </c>
      <c r="H35" s="215" t="s">
        <v>494</v>
      </c>
      <c r="I35" s="216">
        <f t="shared" si="3"/>
        <v>0</v>
      </c>
      <c r="J35" s="216" t="str">
        <f t="shared" si="4"/>
        <v/>
      </c>
      <c r="K35" s="216"/>
      <c r="L35" s="216">
        <f t="shared" si="5"/>
        <v>0</v>
      </c>
      <c r="M35" s="216" t="str">
        <f t="shared" si="6"/>
        <v/>
      </c>
      <c r="N35" s="214">
        <v>0</v>
      </c>
      <c r="O35" s="211" t="str">
        <f t="shared" si="8"/>
        <v/>
      </c>
      <c r="P35" s="157"/>
      <c r="Q35" s="157"/>
      <c r="R35" s="158"/>
      <c r="S35" s="21">
        <v>700000</v>
      </c>
      <c r="T35" s="21"/>
    </row>
    <row r="36" spans="1:20" s="31" customFormat="1" ht="26.25">
      <c r="A36" s="233" t="s">
        <v>517</v>
      </c>
      <c r="B36" s="234"/>
      <c r="C36" s="224">
        <f>SUBTOTAL(9,C19:C35)</f>
        <v>8700000</v>
      </c>
      <c r="D36" s="224">
        <f>SUBTOTAL(9,D19:D35)</f>
        <v>0</v>
      </c>
      <c r="E36" s="224">
        <f>SUBTOTAL(9,E19:E35)</f>
        <v>15220000</v>
      </c>
      <c r="F36" s="224">
        <f>SUBTOTAL(9,F19:F35)</f>
        <v>3350000</v>
      </c>
      <c r="G36" s="224">
        <f>SUBTOTAL(9,G19:G35)</f>
        <v>1000000</v>
      </c>
      <c r="H36" s="235"/>
      <c r="I36" s="224">
        <f t="shared" ref="I36:Q36" si="12">SUBTOTAL(9,I19:I35)</f>
        <v>8670000</v>
      </c>
      <c r="J36" s="224">
        <f t="shared" si="12"/>
        <v>8670000</v>
      </c>
      <c r="K36" s="224">
        <f t="shared" si="12"/>
        <v>8670000</v>
      </c>
      <c r="L36" s="224">
        <f t="shared" si="12"/>
        <v>8670000</v>
      </c>
      <c r="M36" s="224">
        <f t="shared" si="12"/>
        <v>8670000</v>
      </c>
      <c r="N36" s="224">
        <f t="shared" si="12"/>
        <v>1000000</v>
      </c>
      <c r="O36" s="224">
        <f t="shared" si="12"/>
        <v>0</v>
      </c>
      <c r="P36" s="159">
        <f t="shared" si="12"/>
        <v>0</v>
      </c>
      <c r="Q36" s="159">
        <f t="shared" si="12"/>
        <v>0</v>
      </c>
      <c r="R36" s="159"/>
      <c r="S36" s="224">
        <f>SUBTOTAL(9,S19:S35)</f>
        <v>2550000</v>
      </c>
      <c r="T36" s="159">
        <f>SUBTOTAL(9,T19:T35)</f>
        <v>0</v>
      </c>
    </row>
    <row r="37" spans="1:20" s="31" customFormat="1" ht="12.75">
      <c r="A37" s="233"/>
      <c r="B37" s="234"/>
      <c r="C37" s="224"/>
      <c r="D37" s="236"/>
      <c r="E37" s="224"/>
      <c r="F37" s="236"/>
      <c r="G37" s="236"/>
      <c r="H37" s="237"/>
      <c r="I37" s="238"/>
      <c r="J37" s="238"/>
      <c r="K37" s="238"/>
      <c r="L37" s="238"/>
      <c r="M37" s="238"/>
      <c r="N37" s="224"/>
      <c r="O37" s="224"/>
      <c r="P37" s="160"/>
      <c r="Q37" s="160"/>
      <c r="R37" s="161"/>
      <c r="S37" s="77"/>
      <c r="T37" s="77"/>
    </row>
    <row r="38" spans="1:20" ht="32.25" customHeight="1">
      <c r="A38" s="239" t="s">
        <v>518</v>
      </c>
      <c r="B38" s="240"/>
      <c r="C38" s="211">
        <v>20000000</v>
      </c>
      <c r="D38" s="208"/>
      <c r="E38" s="211"/>
      <c r="F38" s="208"/>
      <c r="G38" s="208"/>
      <c r="H38" s="209" t="s">
        <v>494</v>
      </c>
      <c r="I38" s="210">
        <f t="shared" ref="I38" si="13">IF(I$5=H38,D38,"")</f>
        <v>0</v>
      </c>
      <c r="J38" s="210" t="str">
        <f t="shared" ref="J38" si="14">IF(J$5=H38,D38,"")</f>
        <v/>
      </c>
      <c r="K38" s="210"/>
      <c r="L38" s="210">
        <f t="shared" ref="L38" si="15">IF(K38="L","",D38)</f>
        <v>0</v>
      </c>
      <c r="M38" s="210" t="str">
        <f t="shared" ref="M38" si="16">IF(K38="L",D38,"")</f>
        <v/>
      </c>
      <c r="N38" s="211">
        <f t="shared" ref="N38" si="17">IF(N$5=H38,L38,"")</f>
        <v>0</v>
      </c>
      <c r="O38" s="211" t="str">
        <f t="shared" ref="O38" si="18">IF(O$5=H38,L38,"")</f>
        <v/>
      </c>
      <c r="P38" s="157" t="str">
        <f t="shared" ref="P38" si="19">IF(P$5=H38,M38,"")</f>
        <v/>
      </c>
      <c r="Q38" s="157" t="str">
        <f t="shared" ref="Q38" si="20">IF(Q$5=H38,M38,"")</f>
        <v/>
      </c>
      <c r="R38" s="158" t="s">
        <v>505</v>
      </c>
      <c r="S38" s="21"/>
      <c r="T38" s="21"/>
    </row>
    <row r="39" spans="1:20" ht="60">
      <c r="A39" s="239"/>
      <c r="B39" s="162" t="s">
        <v>579</v>
      </c>
      <c r="C39" s="211"/>
      <c r="D39" s="208"/>
      <c r="E39" s="211">
        <v>250000</v>
      </c>
      <c r="F39" s="211">
        <v>0</v>
      </c>
      <c r="G39" s="211">
        <v>0</v>
      </c>
      <c r="H39" s="211">
        <v>250000</v>
      </c>
      <c r="I39" s="211">
        <v>250000</v>
      </c>
      <c r="J39" s="211">
        <v>250000</v>
      </c>
      <c r="K39" s="211">
        <v>250000</v>
      </c>
      <c r="L39" s="211">
        <v>250000</v>
      </c>
      <c r="M39" s="211">
        <v>250000</v>
      </c>
      <c r="N39" s="211">
        <v>0</v>
      </c>
      <c r="O39" s="211"/>
      <c r="P39" s="157"/>
      <c r="Q39" s="157"/>
      <c r="R39" s="158"/>
      <c r="S39" s="21"/>
      <c r="T39" s="21"/>
    </row>
    <row r="40" spans="1:20" ht="30">
      <c r="A40" s="239"/>
      <c r="B40" s="162" t="s">
        <v>580</v>
      </c>
      <c r="C40" s="211"/>
      <c r="D40" s="211"/>
      <c r="E40" s="211">
        <v>5000000</v>
      </c>
      <c r="F40" s="211">
        <v>3000000</v>
      </c>
      <c r="G40" s="211">
        <v>3000000</v>
      </c>
      <c r="H40" s="211">
        <v>5000000</v>
      </c>
      <c r="I40" s="211">
        <v>5000000</v>
      </c>
      <c r="J40" s="211">
        <v>5000000</v>
      </c>
      <c r="K40" s="211">
        <v>5000000</v>
      </c>
      <c r="L40" s="211">
        <v>5000000</v>
      </c>
      <c r="M40" s="211">
        <v>5000000</v>
      </c>
      <c r="N40" s="211">
        <f>(G40)</f>
        <v>3000000</v>
      </c>
      <c r="O40" s="211"/>
      <c r="P40" s="157"/>
      <c r="Q40" s="157"/>
      <c r="R40" s="158"/>
      <c r="S40" s="211"/>
      <c r="T40" s="211"/>
    </row>
    <row r="41" spans="1:20">
      <c r="A41" s="239"/>
      <c r="B41" s="162" t="s">
        <v>581</v>
      </c>
      <c r="C41" s="211"/>
      <c r="D41" s="211"/>
      <c r="E41" s="211">
        <v>7000000</v>
      </c>
      <c r="F41" s="211">
        <v>0</v>
      </c>
      <c r="G41" s="211">
        <v>0</v>
      </c>
      <c r="H41" s="211">
        <v>7000000</v>
      </c>
      <c r="I41" s="211">
        <v>7000000</v>
      </c>
      <c r="J41" s="211">
        <v>7000000</v>
      </c>
      <c r="K41" s="211">
        <v>7000000</v>
      </c>
      <c r="L41" s="211">
        <v>7000000</v>
      </c>
      <c r="M41" s="211">
        <v>7000000</v>
      </c>
      <c r="N41" s="211">
        <v>0</v>
      </c>
      <c r="O41" s="211"/>
      <c r="P41" s="157"/>
      <c r="Q41" s="157"/>
      <c r="R41" s="158"/>
      <c r="S41" s="21"/>
      <c r="T41" s="21"/>
    </row>
    <row r="42" spans="1:20">
      <c r="A42" s="239"/>
      <c r="B42" s="162" t="s">
        <v>643</v>
      </c>
      <c r="C42" s="211"/>
      <c r="D42" s="211"/>
      <c r="E42" s="211">
        <v>0</v>
      </c>
      <c r="F42" s="211">
        <v>6030000</v>
      </c>
      <c r="G42" s="211">
        <v>6030000</v>
      </c>
      <c r="H42" s="211"/>
      <c r="I42" s="211"/>
      <c r="J42" s="211"/>
      <c r="K42" s="211"/>
      <c r="L42" s="211"/>
      <c r="M42" s="211"/>
      <c r="N42" s="211"/>
      <c r="O42" s="211">
        <v>6030000</v>
      </c>
      <c r="P42" s="157"/>
      <c r="Q42" s="157"/>
      <c r="R42" s="158"/>
      <c r="S42" s="21"/>
      <c r="T42" s="21"/>
    </row>
    <row r="43" spans="1:20" ht="30">
      <c r="A43" s="239"/>
      <c r="B43" s="117" t="s">
        <v>582</v>
      </c>
      <c r="C43" s="211"/>
      <c r="D43" s="211"/>
      <c r="E43" s="211">
        <v>4000000</v>
      </c>
      <c r="F43" s="211">
        <v>0</v>
      </c>
      <c r="G43" s="211">
        <v>0</v>
      </c>
      <c r="H43" s="211">
        <v>4000000</v>
      </c>
      <c r="I43" s="211">
        <v>4000000</v>
      </c>
      <c r="J43" s="211">
        <v>4000000</v>
      </c>
      <c r="K43" s="211">
        <v>4000000</v>
      </c>
      <c r="L43" s="211">
        <v>4000000</v>
      </c>
      <c r="M43" s="211">
        <v>4000000</v>
      </c>
      <c r="N43" s="211">
        <v>0</v>
      </c>
      <c r="O43" s="211"/>
      <c r="P43" s="157"/>
      <c r="Q43" s="157"/>
      <c r="R43" s="158"/>
      <c r="S43" s="21"/>
      <c r="T43" s="21"/>
    </row>
    <row r="44" spans="1:20" s="31" customFormat="1" ht="26.25">
      <c r="A44" s="233" t="s">
        <v>519</v>
      </c>
      <c r="B44" s="234"/>
      <c r="C44" s="224">
        <f>SUBTOTAL(9,C38:C43)</f>
        <v>20000000</v>
      </c>
      <c r="D44" s="224">
        <f>SUBTOTAL(9,D38:D43)</f>
        <v>0</v>
      </c>
      <c r="E44" s="224">
        <f>SUBTOTAL(9,E38:E43)</f>
        <v>16250000</v>
      </c>
      <c r="F44" s="224">
        <f>SUBTOTAL(9,F38:F43)</f>
        <v>9030000</v>
      </c>
      <c r="G44" s="224">
        <f>SUBTOTAL(9,G38:G43)</f>
        <v>9030000</v>
      </c>
      <c r="H44" s="235"/>
      <c r="I44" s="224">
        <f t="shared" ref="I44:Q44" si="21">SUBTOTAL(9,I38:I43)</f>
        <v>16250000</v>
      </c>
      <c r="J44" s="224">
        <f t="shared" si="21"/>
        <v>16250000</v>
      </c>
      <c r="K44" s="224">
        <f t="shared" si="21"/>
        <v>16250000</v>
      </c>
      <c r="L44" s="224">
        <f t="shared" si="21"/>
        <v>16250000</v>
      </c>
      <c r="M44" s="224">
        <f t="shared" si="21"/>
        <v>16250000</v>
      </c>
      <c r="N44" s="224">
        <f t="shared" si="21"/>
        <v>3000000</v>
      </c>
      <c r="O44" s="224">
        <f t="shared" si="21"/>
        <v>6030000</v>
      </c>
      <c r="P44" s="159">
        <f t="shared" si="21"/>
        <v>0</v>
      </c>
      <c r="Q44" s="159">
        <f t="shared" si="21"/>
        <v>0</v>
      </c>
      <c r="R44" s="159"/>
      <c r="S44" s="224">
        <f>SUBTOTAL(9,S38:S43)</f>
        <v>0</v>
      </c>
      <c r="T44" s="159">
        <f>SUBTOTAL(9,T38:T43)</f>
        <v>0</v>
      </c>
    </row>
    <row r="45" spans="1:20" s="31" customFormat="1" ht="12.75">
      <c r="A45" s="233"/>
      <c r="B45" s="234"/>
      <c r="C45" s="224"/>
      <c r="D45" s="236"/>
      <c r="E45" s="224"/>
      <c r="F45" s="236"/>
      <c r="G45" s="236"/>
      <c r="H45" s="235"/>
      <c r="I45" s="238"/>
      <c r="J45" s="238"/>
      <c r="K45" s="238"/>
      <c r="L45" s="238"/>
      <c r="M45" s="238"/>
      <c r="N45" s="224"/>
      <c r="O45" s="224"/>
      <c r="P45" s="160"/>
      <c r="Q45" s="160"/>
      <c r="R45" s="161"/>
      <c r="S45" s="77"/>
      <c r="T45" s="77"/>
    </row>
    <row r="46" spans="1:20" ht="30">
      <c r="A46" s="239" t="s">
        <v>520</v>
      </c>
      <c r="B46" s="240"/>
      <c r="C46" s="211"/>
      <c r="D46" s="208"/>
      <c r="E46" s="211"/>
      <c r="F46" s="208"/>
      <c r="G46" s="208"/>
      <c r="H46" s="209"/>
      <c r="I46" s="210"/>
      <c r="J46" s="210"/>
      <c r="K46" s="210"/>
      <c r="L46" s="210"/>
      <c r="M46" s="210"/>
      <c r="N46" s="211"/>
      <c r="O46" s="211"/>
      <c r="P46" s="157" t="str">
        <f>IF(P$5=H46,M46,"")</f>
        <v/>
      </c>
      <c r="Q46" s="157" t="str">
        <f>IF(Q$5=H46,M46,"")</f>
        <v/>
      </c>
      <c r="R46" s="158" t="s">
        <v>505</v>
      </c>
      <c r="S46" s="21"/>
      <c r="T46" s="21"/>
    </row>
    <row r="47" spans="1:20" ht="30">
      <c r="A47" s="239"/>
      <c r="B47" s="241" t="s">
        <v>583</v>
      </c>
      <c r="C47" s="211"/>
      <c r="D47" s="208"/>
      <c r="E47" s="211">
        <v>14000000</v>
      </c>
      <c r="F47" s="211">
        <v>14000000</v>
      </c>
      <c r="G47" s="211">
        <v>14000000</v>
      </c>
      <c r="H47" s="211">
        <v>14000000</v>
      </c>
      <c r="I47" s="211">
        <v>14000000</v>
      </c>
      <c r="J47" s="211">
        <v>14000000</v>
      </c>
      <c r="K47" s="211">
        <v>14000000</v>
      </c>
      <c r="L47" s="211">
        <v>14000000</v>
      </c>
      <c r="M47" s="211">
        <v>14000000</v>
      </c>
      <c r="N47" s="211"/>
      <c r="O47" s="211">
        <v>14000000</v>
      </c>
      <c r="P47" s="157" t="str">
        <f>IF(P$5=H47,M47,"")</f>
        <v/>
      </c>
      <c r="Q47" s="157" t="str">
        <f>IF(Q$5=H47,M47,"")</f>
        <v/>
      </c>
      <c r="R47" s="158" t="s">
        <v>505</v>
      </c>
      <c r="S47" s="208">
        <v>25000000</v>
      </c>
      <c r="T47" s="208">
        <v>25000000</v>
      </c>
    </row>
    <row r="48" spans="1:20" s="31" customFormat="1" ht="12.75">
      <c r="A48" s="233" t="s">
        <v>521</v>
      </c>
      <c r="B48" s="234"/>
      <c r="C48" s="224">
        <f>SUBTOTAL(9,C46:C47)</f>
        <v>0</v>
      </c>
      <c r="D48" s="224">
        <f>SUBTOTAL(9,D46:D47)</f>
        <v>0</v>
      </c>
      <c r="E48" s="224">
        <f>SUBTOTAL(9,E46:E47)</f>
        <v>14000000</v>
      </c>
      <c r="F48" s="224">
        <f>SUBTOTAL(9,F46:F47)</f>
        <v>14000000</v>
      </c>
      <c r="G48" s="224">
        <f>SUBTOTAL(9,G46:G47)</f>
        <v>14000000</v>
      </c>
      <c r="H48" s="235"/>
      <c r="I48" s="224">
        <f t="shared" ref="I48:T48" si="22">SUBTOTAL(9,I46:I47)</f>
        <v>14000000</v>
      </c>
      <c r="J48" s="224">
        <f t="shared" si="22"/>
        <v>14000000</v>
      </c>
      <c r="K48" s="224">
        <f t="shared" si="22"/>
        <v>14000000</v>
      </c>
      <c r="L48" s="224">
        <f t="shared" si="22"/>
        <v>14000000</v>
      </c>
      <c r="M48" s="224">
        <f t="shared" si="22"/>
        <v>14000000</v>
      </c>
      <c r="N48" s="224">
        <f t="shared" si="22"/>
        <v>0</v>
      </c>
      <c r="O48" s="224">
        <f t="shared" si="22"/>
        <v>14000000</v>
      </c>
      <c r="P48" s="242">
        <f t="shared" si="22"/>
        <v>0</v>
      </c>
      <c r="Q48" s="242">
        <f t="shared" si="22"/>
        <v>0</v>
      </c>
      <c r="R48" s="242"/>
      <c r="S48" s="224">
        <f t="shared" si="22"/>
        <v>25000000</v>
      </c>
      <c r="T48" s="224">
        <f t="shared" si="22"/>
        <v>25000000</v>
      </c>
    </row>
    <row r="49" spans="1:20" s="31" customFormat="1" ht="12.75">
      <c r="A49" s="233"/>
      <c r="B49" s="234"/>
      <c r="C49" s="224"/>
      <c r="D49" s="224"/>
      <c r="E49" s="224"/>
      <c r="F49" s="224"/>
      <c r="G49" s="224"/>
      <c r="H49" s="235"/>
      <c r="I49" s="224"/>
      <c r="J49" s="224"/>
      <c r="K49" s="224"/>
      <c r="L49" s="224"/>
      <c r="M49" s="224"/>
      <c r="N49" s="224"/>
      <c r="O49" s="224"/>
      <c r="P49" s="242"/>
      <c r="Q49" s="242"/>
      <c r="R49" s="242"/>
      <c r="S49" s="224"/>
      <c r="T49" s="224"/>
    </row>
    <row r="50" spans="1:20" s="31" customFormat="1" ht="12.75">
      <c r="A50" s="233" t="s">
        <v>320</v>
      </c>
      <c r="B50" s="234"/>
      <c r="C50" s="224">
        <f>SUBTOTAL(9,C6:C48)</f>
        <v>32100000</v>
      </c>
      <c r="D50" s="224">
        <f>SUBTOTAL(9,D6:D48)</f>
        <v>0</v>
      </c>
      <c r="E50" s="224">
        <f>SUBTOTAL(9,E6:E48)</f>
        <v>76900000</v>
      </c>
      <c r="F50" s="224">
        <f>SUBTOTAL(9,F6:F48)</f>
        <v>50380000</v>
      </c>
      <c r="G50" s="224">
        <f>SUBTOTAL(9,G6:G48)</f>
        <v>36030000</v>
      </c>
      <c r="H50" s="235"/>
      <c r="I50" s="224">
        <f t="shared" ref="I50:Q50" si="23">SUBTOTAL(9,I6:I48)</f>
        <v>70150000</v>
      </c>
      <c r="J50" s="224">
        <f t="shared" si="23"/>
        <v>70150000</v>
      </c>
      <c r="K50" s="224">
        <f t="shared" si="23"/>
        <v>70150000</v>
      </c>
      <c r="L50" s="224">
        <f t="shared" si="23"/>
        <v>70150000</v>
      </c>
      <c r="M50" s="224">
        <f t="shared" si="23"/>
        <v>70150000</v>
      </c>
      <c r="N50" s="224">
        <f t="shared" si="23"/>
        <v>16000000</v>
      </c>
      <c r="O50" s="224">
        <f t="shared" si="23"/>
        <v>20030000</v>
      </c>
      <c r="P50" s="242">
        <f t="shared" si="23"/>
        <v>0</v>
      </c>
      <c r="Q50" s="242">
        <f t="shared" si="23"/>
        <v>0</v>
      </c>
      <c r="R50" s="242"/>
      <c r="S50" s="224">
        <f>SUBTOTAL(9,S6:S48)</f>
        <v>39350000</v>
      </c>
      <c r="T50" s="224">
        <f>SUBTOTAL(9,T6:T48)</f>
        <v>25000000</v>
      </c>
    </row>
    <row r="51" spans="1:20" s="31" customFormat="1" ht="12.75">
      <c r="B51" s="163"/>
      <c r="C51" s="163"/>
      <c r="D51" s="164"/>
      <c r="E51" s="163"/>
      <c r="F51" s="164"/>
      <c r="G51" s="164"/>
      <c r="N51" s="164"/>
      <c r="O51" s="164"/>
      <c r="P51" s="165"/>
      <c r="Q51" s="165">
        <f>SUM(P50:Q50)</f>
        <v>0</v>
      </c>
      <c r="R51" s="165"/>
    </row>
    <row r="52" spans="1:20" s="31" customFormat="1" ht="12.75">
      <c r="B52" s="163"/>
      <c r="C52" s="163"/>
      <c r="D52" s="164"/>
      <c r="E52" s="163"/>
      <c r="F52" s="164"/>
      <c r="G52" s="164"/>
      <c r="N52" s="164"/>
      <c r="O52" s="164"/>
      <c r="P52" s="165"/>
      <c r="Q52" s="165"/>
      <c r="R52" s="165"/>
    </row>
    <row r="53" spans="1:20" s="31" customFormat="1" ht="12.75">
      <c r="B53" s="163"/>
      <c r="C53" s="163"/>
      <c r="D53" s="164"/>
      <c r="E53" s="163"/>
      <c r="F53" s="164"/>
      <c r="G53" s="164"/>
      <c r="N53" s="164"/>
      <c r="O53" s="164"/>
      <c r="P53" s="165"/>
      <c r="Q53" s="165"/>
      <c r="R53" s="165"/>
    </row>
    <row r="66" ht="32.25" customHeight="1"/>
  </sheetData>
  <mergeCells count="4">
    <mergeCell ref="P1:Q1"/>
    <mergeCell ref="N4:O4"/>
    <mergeCell ref="P4:Q4"/>
    <mergeCell ref="S4:T4"/>
  </mergeCells>
  <pageMargins left="0.70866141732283472" right="0.70866141732283472" top="0.74803149606299213" bottom="0.74803149606299213" header="0.31496062992125984" footer="0.31496062992125984"/>
  <pageSetup paperSize="9" scale="54" orientation="landscape" r:id="rId1"/>
  <rowBreaks count="1" manualBreakCount="1">
    <brk id="65" max="19" man="1"/>
  </rowBreaks>
</worksheet>
</file>

<file path=xl/worksheets/sheet4.xml><?xml version="1.0" encoding="utf-8"?>
<worksheet xmlns="http://schemas.openxmlformats.org/spreadsheetml/2006/main" xmlns:r="http://schemas.openxmlformats.org/officeDocument/2006/relationships">
  <dimension ref="A1:M126"/>
  <sheetViews>
    <sheetView topLeftCell="A124" workbookViewId="0">
      <selection activeCell="C118" sqref="C118"/>
    </sheetView>
  </sheetViews>
  <sheetFormatPr defaultRowHeight="15"/>
  <cols>
    <col min="1" max="1" width="38.85546875" bestFit="1" customWidth="1"/>
    <col min="2" max="2" width="14" customWidth="1"/>
    <col min="3" max="3" width="18.7109375" bestFit="1" customWidth="1"/>
    <col min="4" max="4" width="16" bestFit="1" customWidth="1"/>
    <col min="8" max="8" width="13.28515625" bestFit="1" customWidth="1"/>
    <col min="10" max="10" width="17" bestFit="1" customWidth="1"/>
    <col min="11" max="11" width="15.42578125" bestFit="1" customWidth="1"/>
    <col min="12" max="12" width="17" bestFit="1" customWidth="1"/>
    <col min="13" max="13" width="16.28515625" bestFit="1" customWidth="1"/>
  </cols>
  <sheetData>
    <row r="1" spans="1:7" ht="18">
      <c r="A1" s="27" t="s">
        <v>342</v>
      </c>
      <c r="B1" s="27"/>
      <c r="C1" s="27"/>
      <c r="D1" s="28"/>
      <c r="G1" s="130" t="s">
        <v>483</v>
      </c>
    </row>
    <row r="2" spans="1:7" ht="18">
      <c r="A2" s="27" t="s">
        <v>343</v>
      </c>
      <c r="B2" s="27"/>
      <c r="C2" s="27"/>
      <c r="D2" s="27" t="s">
        <v>344</v>
      </c>
    </row>
    <row r="3" spans="1:7" ht="20.25">
      <c r="A3" s="29" t="s">
        <v>345</v>
      </c>
      <c r="B3" s="29"/>
    </row>
    <row r="4" spans="1:7" ht="18">
      <c r="A4" s="30" t="s">
        <v>346</v>
      </c>
      <c r="B4" s="30"/>
    </row>
    <row r="5" spans="1:7" ht="15.75" thickBot="1">
      <c r="A5" s="31"/>
    </row>
    <row r="6" spans="1:7" ht="15.75" thickTop="1">
      <c r="A6" s="32" t="s">
        <v>347</v>
      </c>
      <c r="B6" s="33" t="s">
        <v>348</v>
      </c>
      <c r="C6" s="33" t="s">
        <v>538</v>
      </c>
      <c r="D6" s="34" t="s">
        <v>349</v>
      </c>
    </row>
    <row r="7" spans="1:7" ht="15.75" thickBot="1">
      <c r="A7" s="35"/>
      <c r="B7" s="36" t="s">
        <v>350</v>
      </c>
      <c r="C7" s="37" t="s">
        <v>499</v>
      </c>
      <c r="D7" s="38"/>
    </row>
    <row r="8" spans="1:7" ht="15.75" thickTop="1">
      <c r="A8" s="39" t="s">
        <v>351</v>
      </c>
      <c r="B8" s="40">
        <f>('ANNEXURE B &amp; C'!D11)</f>
        <v>154829186</v>
      </c>
      <c r="C8" s="40">
        <f>('ANNEXURE B &amp; C'!E11)</f>
        <v>154829186</v>
      </c>
      <c r="D8" s="41">
        <f t="shared" ref="D8:D14" si="0">C8-B8</f>
        <v>0</v>
      </c>
    </row>
    <row r="9" spans="1:7">
      <c r="A9" s="39" t="s">
        <v>352</v>
      </c>
      <c r="B9" s="41">
        <f>('ANNEXURE B &amp; C'!D12)</f>
        <v>1282400</v>
      </c>
      <c r="C9" s="41">
        <f>('ANNEXURE B &amp; C'!E12)</f>
        <v>1282400</v>
      </c>
      <c r="D9" s="41">
        <f t="shared" si="0"/>
        <v>0</v>
      </c>
    </row>
    <row r="10" spans="1:7">
      <c r="A10" s="39" t="s">
        <v>353</v>
      </c>
      <c r="B10" s="41">
        <f>('ANNEXURE B &amp; C'!D14)</f>
        <v>11250824</v>
      </c>
      <c r="C10" s="41">
        <f>('ANNEXURE B &amp; C'!E14)</f>
        <v>11250824</v>
      </c>
      <c r="D10" s="41">
        <f t="shared" si="0"/>
        <v>0</v>
      </c>
    </row>
    <row r="11" spans="1:7">
      <c r="A11" s="39" t="s">
        <v>354</v>
      </c>
      <c r="B11" s="41">
        <f>('ANNEXURE B &amp; C'!D15)</f>
        <v>10477541</v>
      </c>
      <c r="C11" s="41">
        <f>('ANNEXURE B &amp; C'!E15)</f>
        <v>10477541</v>
      </c>
      <c r="D11" s="41">
        <f t="shared" si="0"/>
        <v>0</v>
      </c>
    </row>
    <row r="12" spans="1:7">
      <c r="A12" s="39" t="s">
        <v>355</v>
      </c>
      <c r="B12" s="41">
        <f>('ANNEXURE B &amp; C'!D40)</f>
        <v>8866449</v>
      </c>
      <c r="C12" s="41">
        <f>('ANNEXURE B &amp; C'!E40)</f>
        <v>8866449</v>
      </c>
      <c r="D12" s="41">
        <f>C12-B12</f>
        <v>0</v>
      </c>
    </row>
    <row r="13" spans="1:7">
      <c r="A13" s="39" t="s">
        <v>356</v>
      </c>
      <c r="B13" s="42">
        <f>('ANNEXURE B &amp; C'!D29+'ANNEXURE B &amp; C'!D22)-'ANNEXURE B &amp; C'!D15-'ANNEXURE B &amp; C'!D11-'ANNEXURE B &amp; C'!D12-'ANNEXURE B &amp; C'!D14</f>
        <v>59508777</v>
      </c>
      <c r="C13" s="42">
        <f>('ANNEXURE B &amp; C'!E29+'ANNEXURE B &amp; C'!E22)-'ANNEXURE B &amp; C'!E15-'ANNEXURE B &amp; C'!E11-'ANNEXURE B &amp; C'!E12-'ANNEXURE B &amp; C'!E14</f>
        <v>59508777</v>
      </c>
      <c r="D13" s="41">
        <f t="shared" si="0"/>
        <v>0</v>
      </c>
    </row>
    <row r="14" spans="1:7" s="31" customFormat="1" ht="13.5" thickBot="1">
      <c r="A14" s="43" t="s">
        <v>357</v>
      </c>
      <c r="B14" s="44">
        <f>SUM(B8:B13)</f>
        <v>246215177</v>
      </c>
      <c r="C14" s="44">
        <f>SUM(C8:C13)</f>
        <v>246215177</v>
      </c>
      <c r="D14" s="45">
        <f t="shared" si="0"/>
        <v>0</v>
      </c>
    </row>
    <row r="15" spans="1:7" ht="15.75" thickTop="1"/>
    <row r="32" spans="1:2" ht="20.25">
      <c r="A32" s="29" t="s">
        <v>358</v>
      </c>
      <c r="B32" s="29"/>
    </row>
    <row r="33" spans="1:10" ht="18">
      <c r="A33" s="30" t="s">
        <v>359</v>
      </c>
      <c r="B33" s="30"/>
    </row>
    <row r="34" spans="1:10" ht="18.75" thickBot="1">
      <c r="A34" s="30"/>
      <c r="B34" s="30"/>
      <c r="F34" s="46"/>
      <c r="G34" s="47"/>
      <c r="H34" s="47"/>
      <c r="I34" s="47"/>
      <c r="J34" s="46"/>
    </row>
    <row r="35" spans="1:10" ht="15.75" thickTop="1">
      <c r="A35" s="32" t="s">
        <v>347</v>
      </c>
      <c r="B35" s="33" t="s">
        <v>348</v>
      </c>
      <c r="C35" s="33" t="s">
        <v>538</v>
      </c>
      <c r="D35" s="34" t="s">
        <v>349</v>
      </c>
    </row>
    <row r="36" spans="1:10" ht="15.75" thickBot="1">
      <c r="A36" s="48"/>
      <c r="B36" s="36" t="s">
        <v>350</v>
      </c>
      <c r="C36" s="37" t="s">
        <v>499</v>
      </c>
      <c r="D36" s="38"/>
    </row>
    <row r="37" spans="1:10" ht="15.75" thickTop="1">
      <c r="A37" s="49" t="s">
        <v>360</v>
      </c>
      <c r="B37" s="50">
        <f>(B14)</f>
        <v>246215177</v>
      </c>
      <c r="C37" s="50">
        <f>(C14)</f>
        <v>246215177</v>
      </c>
      <c r="D37" s="41">
        <f t="shared" ref="D37:D43" si="1">B37-C37</f>
        <v>0</v>
      </c>
      <c r="H37" s="11"/>
    </row>
    <row r="38" spans="1:10">
      <c r="A38" s="39" t="s">
        <v>361</v>
      </c>
      <c r="B38" s="51">
        <f>('ANNEXURE B &amp; C'!D100)-'ANNEXURE E'!B40</f>
        <v>64718438.129500002</v>
      </c>
      <c r="C38" s="51">
        <f>('ANNEXURE B &amp; C'!E100)-'ANNEXURE E'!C40</f>
        <v>71709339</v>
      </c>
      <c r="D38" s="41">
        <f t="shared" si="1"/>
        <v>-6990900.8704999983</v>
      </c>
    </row>
    <row r="39" spans="1:10">
      <c r="A39" s="39" t="s">
        <v>362</v>
      </c>
      <c r="B39" s="51">
        <f>('ANNEXURE B &amp; C'!D112)</f>
        <v>5603872</v>
      </c>
      <c r="C39" s="51">
        <f>('ANNEXURE B &amp; C'!E112)</f>
        <v>5636676</v>
      </c>
      <c r="D39" s="41">
        <f t="shared" si="1"/>
        <v>-32804</v>
      </c>
    </row>
    <row r="40" spans="1:10">
      <c r="A40" s="39" t="s">
        <v>363</v>
      </c>
      <c r="B40" s="51">
        <f>('ANNEXURE B &amp; C'!D53)</f>
        <v>21790325.383000001</v>
      </c>
      <c r="C40" s="51">
        <f>('ANNEXURE B &amp; C'!E53)</f>
        <v>25209126</v>
      </c>
      <c r="D40" s="41">
        <f t="shared" si="1"/>
        <v>-3418800.6169999987</v>
      </c>
    </row>
    <row r="41" spans="1:10">
      <c r="A41" s="39" t="s">
        <v>364</v>
      </c>
      <c r="B41" s="52">
        <f>('ANNEXURE B &amp; C'!D121)</f>
        <v>5665423.3000000007</v>
      </c>
      <c r="C41" s="52">
        <f>('ANNEXURE B &amp; C'!E121)</f>
        <v>4999560</v>
      </c>
      <c r="D41" s="41">
        <f t="shared" si="1"/>
        <v>665863.30000000075</v>
      </c>
    </row>
    <row r="42" spans="1:10">
      <c r="A42" s="39" t="s">
        <v>365</v>
      </c>
      <c r="B42" s="52">
        <f>('ANNEXURE B &amp; C'!D125)</f>
        <v>8000000</v>
      </c>
      <c r="C42" s="52">
        <f>('ANNEXURE B &amp; C'!E125)</f>
        <v>15193552</v>
      </c>
      <c r="D42" s="41">
        <f t="shared" si="1"/>
        <v>-7193552</v>
      </c>
    </row>
    <row r="43" spans="1:10">
      <c r="A43" s="39" t="s">
        <v>366</v>
      </c>
      <c r="B43" s="52">
        <f>('ANNEXURE B &amp; C'!D130)</f>
        <v>2000000</v>
      </c>
      <c r="C43" s="52">
        <f>('ANNEXURE B &amp; C'!E130)</f>
        <v>2000000</v>
      </c>
      <c r="D43" s="41">
        <f t="shared" si="1"/>
        <v>0</v>
      </c>
    </row>
    <row r="44" spans="1:10" ht="15.75" thickBot="1">
      <c r="A44" s="53" t="s">
        <v>367</v>
      </c>
      <c r="B44" s="54">
        <f>SUM(B37:B43)</f>
        <v>353993235.81250006</v>
      </c>
      <c r="C44" s="54">
        <f>SUM(C37:C43)</f>
        <v>370963430</v>
      </c>
      <c r="D44" s="55">
        <f>SUM(D37:D43)</f>
        <v>-16970194.187499996</v>
      </c>
      <c r="H44" s="11"/>
    </row>
    <row r="45" spans="1:10" ht="16.5" thickTop="1" thickBot="1">
      <c r="A45" s="35"/>
      <c r="B45" s="56"/>
      <c r="C45" s="56"/>
      <c r="D45" s="57"/>
      <c r="E45" s="46"/>
    </row>
    <row r="46" spans="1:10" ht="15.75" thickTop="1">
      <c r="A46" s="58"/>
    </row>
    <row r="47" spans="1:10" ht="15.75">
      <c r="A47" s="59"/>
      <c r="B47" s="60"/>
    </row>
    <row r="48" spans="1:10" ht="15.75">
      <c r="A48" s="60"/>
      <c r="B48" s="60"/>
    </row>
    <row r="49" spans="1:2" ht="15.75">
      <c r="A49" s="60"/>
      <c r="B49" s="60"/>
    </row>
    <row r="50" spans="1:2" ht="15.75">
      <c r="A50" s="60"/>
      <c r="B50" s="60"/>
    </row>
    <row r="51" spans="1:2" ht="15.75">
      <c r="A51" s="60"/>
      <c r="B51" s="60"/>
    </row>
    <row r="52" spans="1:2" ht="15.75">
      <c r="A52" s="60"/>
      <c r="B52" s="60"/>
    </row>
    <row r="53" spans="1:2" ht="15.75">
      <c r="A53" s="60"/>
      <c r="B53" s="60"/>
    </row>
    <row r="54" spans="1:2" ht="15.75">
      <c r="A54" s="60"/>
      <c r="B54" s="60"/>
    </row>
    <row r="55" spans="1:2" ht="15.75">
      <c r="A55" s="60"/>
      <c r="B55" s="60"/>
    </row>
    <row r="56" spans="1:2" ht="15.75">
      <c r="A56" s="60"/>
      <c r="B56" s="60"/>
    </row>
    <row r="57" spans="1:2" ht="15.75">
      <c r="A57" s="60"/>
      <c r="B57" s="60"/>
    </row>
    <row r="58" spans="1:2" ht="15.75">
      <c r="A58" s="60"/>
      <c r="B58" s="60"/>
    </row>
    <row r="59" spans="1:2" ht="15.75">
      <c r="A59" s="60"/>
      <c r="B59" s="60"/>
    </row>
    <row r="60" spans="1:2" ht="15.75">
      <c r="A60" s="60"/>
      <c r="B60" s="60"/>
    </row>
    <row r="61" spans="1:2" ht="15.75">
      <c r="A61" s="60"/>
      <c r="B61" s="60"/>
    </row>
    <row r="62" spans="1:2" ht="15.75">
      <c r="A62" s="60"/>
      <c r="B62" s="60"/>
    </row>
    <row r="63" spans="1:2" ht="15.75">
      <c r="A63" s="60"/>
      <c r="B63" s="60"/>
    </row>
    <row r="64" spans="1:2" ht="15.75">
      <c r="A64" s="60"/>
      <c r="B64" s="60"/>
    </row>
    <row r="65" spans="1:4" ht="15.75">
      <c r="A65" s="60"/>
      <c r="B65" s="60"/>
    </row>
    <row r="66" spans="1:4" ht="20.25">
      <c r="A66" s="29" t="s">
        <v>368</v>
      </c>
      <c r="B66" s="29"/>
    </row>
    <row r="67" spans="1:4" ht="20.25">
      <c r="A67" s="29"/>
      <c r="B67" s="29"/>
    </row>
    <row r="68" spans="1:4" ht="20.25">
      <c r="A68" s="29"/>
      <c r="B68" s="29"/>
    </row>
    <row r="69" spans="1:4" ht="18.75" thickBot="1">
      <c r="A69" s="30" t="s">
        <v>369</v>
      </c>
      <c r="B69" s="30"/>
    </row>
    <row r="70" spans="1:4" ht="15.75" thickTop="1">
      <c r="A70" s="32" t="s">
        <v>347</v>
      </c>
      <c r="B70" s="33" t="s">
        <v>348</v>
      </c>
      <c r="C70" s="33" t="s">
        <v>538</v>
      </c>
      <c r="D70" s="34" t="s">
        <v>349</v>
      </c>
    </row>
    <row r="71" spans="1:4" ht="15.75" thickBot="1">
      <c r="A71" s="48"/>
      <c r="B71" s="260" t="s">
        <v>350</v>
      </c>
      <c r="C71" s="37" t="s">
        <v>499</v>
      </c>
      <c r="D71" s="264"/>
    </row>
    <row r="72" spans="1:4" ht="15.75" thickTop="1">
      <c r="A72" s="61" t="s">
        <v>370</v>
      </c>
      <c r="B72" s="261">
        <f>('ANNEXURE B &amp; C'!D139)*-1</f>
        <v>7623240</v>
      </c>
      <c r="C72" s="62">
        <f>('ANNEXURE B &amp; C'!E139)*-1</f>
        <v>7625292</v>
      </c>
      <c r="D72" s="261">
        <f>B72-C72</f>
        <v>-2052</v>
      </c>
    </row>
    <row r="73" spans="1:4">
      <c r="A73" s="63" t="s">
        <v>371</v>
      </c>
      <c r="B73" s="172">
        <f>('ANNEXURE B &amp; C'!D146)*-1</f>
        <v>277398000</v>
      </c>
      <c r="C73" s="52">
        <f>('ANNEXURE B &amp; C'!E146)*-1</f>
        <v>284594000</v>
      </c>
      <c r="D73" s="172">
        <f>B73-C73</f>
        <v>-7196000</v>
      </c>
    </row>
    <row r="74" spans="1:4">
      <c r="A74" s="63" t="s">
        <v>372</v>
      </c>
      <c r="B74" s="172">
        <f>('ANNEXURE B &amp; C'!D164)*-1</f>
        <v>58728000</v>
      </c>
      <c r="C74" s="52">
        <f>('ANNEXURE B &amp; C'!E164)*-1</f>
        <v>59562029</v>
      </c>
      <c r="D74" s="172">
        <f>B74-C74</f>
        <v>-834029</v>
      </c>
    </row>
    <row r="75" spans="1:4">
      <c r="A75" s="63" t="s">
        <v>373</v>
      </c>
      <c r="B75" s="172">
        <f>('ANNEXURE B &amp; C'!D152)*-1</f>
        <v>7885260</v>
      </c>
      <c r="C75" s="52">
        <f>('ANNEXURE B &amp; C'!E152)*-1</f>
        <v>2939301</v>
      </c>
      <c r="D75" s="172">
        <f>B75-C75</f>
        <v>4945959</v>
      </c>
    </row>
    <row r="76" spans="1:4">
      <c r="A76" s="39" t="s">
        <v>374</v>
      </c>
      <c r="B76" s="172">
        <f>('ANNEXURE B &amp; C'!D159+'ANNEXURE B &amp; C'!D179)*-1</f>
        <v>16580371</v>
      </c>
      <c r="C76" s="52">
        <f>('ANNEXURE B &amp; C'!E159+'ANNEXURE B &amp; C'!E179)*-1</f>
        <v>10195298</v>
      </c>
      <c r="D76" s="172">
        <f>B76-C76</f>
        <v>6385073</v>
      </c>
    </row>
    <row r="77" spans="1:4" ht="15.75" thickBot="1">
      <c r="A77" s="53" t="s">
        <v>375</v>
      </c>
      <c r="B77" s="262">
        <f>SUM(B72:B76)</f>
        <v>368214871</v>
      </c>
      <c r="C77" s="54">
        <f>SUM(C72:C76)</f>
        <v>364915920</v>
      </c>
      <c r="D77" s="262">
        <f>SUM(D72:D76)</f>
        <v>3298951</v>
      </c>
    </row>
    <row r="78" spans="1:4" ht="16.5" thickTop="1" thickBot="1">
      <c r="A78" s="64" t="s">
        <v>376</v>
      </c>
      <c r="B78" s="263">
        <f>B77-B44</f>
        <v>14221635.18749994</v>
      </c>
      <c r="C78" s="65">
        <f>C77-C44</f>
        <v>-6047510</v>
      </c>
      <c r="D78" s="263">
        <f>D77-D44</f>
        <v>20269145.187499996</v>
      </c>
    </row>
    <row r="79" spans="1:4" ht="15.75" thickTop="1">
      <c r="A79" s="31"/>
      <c r="B79" s="31"/>
    </row>
    <row r="108" spans="1:4" ht="20.25">
      <c r="A108" s="29" t="s">
        <v>377</v>
      </c>
      <c r="B108" s="29"/>
    </row>
    <row r="110" spans="1:4" ht="18.75" thickBot="1">
      <c r="A110" s="30" t="s">
        <v>378</v>
      </c>
      <c r="B110" s="30"/>
    </row>
    <row r="111" spans="1:4" ht="15.75" thickTop="1">
      <c r="A111" s="127" t="s">
        <v>379</v>
      </c>
      <c r="B111" s="33" t="s">
        <v>348</v>
      </c>
      <c r="C111" s="33" t="s">
        <v>538</v>
      </c>
      <c r="D111" s="34" t="s">
        <v>349</v>
      </c>
    </row>
    <row r="112" spans="1:4" ht="15.75" thickBot="1">
      <c r="A112" s="128"/>
      <c r="B112" s="36" t="s">
        <v>350</v>
      </c>
      <c r="C112" s="37" t="s">
        <v>499</v>
      </c>
      <c r="D112" s="38"/>
    </row>
    <row r="113" spans="1:13" ht="15.75" thickTop="1">
      <c r="A113" s="67" t="s">
        <v>380</v>
      </c>
      <c r="B113" s="129">
        <v>27617717</v>
      </c>
      <c r="C113" s="125">
        <f>('ANNEXURE B &amp; C'!I188)</f>
        <v>28171757</v>
      </c>
      <c r="D113" s="126">
        <f t="shared" ref="D113:D120" si="2">B113-C113</f>
        <v>-554040</v>
      </c>
    </row>
    <row r="114" spans="1:13">
      <c r="A114" s="67" t="s">
        <v>381</v>
      </c>
      <c r="B114" s="124">
        <v>15553067</v>
      </c>
      <c r="C114" s="85">
        <f>('ANNEXURE B &amp; C'!J188)</f>
        <v>9514954</v>
      </c>
      <c r="D114" s="21">
        <f t="shared" si="2"/>
        <v>6038113</v>
      </c>
      <c r="J114" s="180"/>
      <c r="K114" s="180"/>
      <c r="L114" s="180"/>
      <c r="M114" s="180"/>
    </row>
    <row r="115" spans="1:13">
      <c r="A115" s="67" t="s">
        <v>542</v>
      </c>
      <c r="B115" s="124">
        <v>31507346</v>
      </c>
      <c r="C115" s="85">
        <f>('ANNEXURE B &amp; C'!K188)</f>
        <v>36698499</v>
      </c>
      <c r="D115" s="21">
        <f t="shared" si="2"/>
        <v>-5191153</v>
      </c>
      <c r="J115" s="180"/>
      <c r="K115" s="180"/>
      <c r="L115" s="180"/>
      <c r="M115" s="180"/>
    </row>
    <row r="116" spans="1:13" ht="21">
      <c r="A116" s="67" t="s">
        <v>382</v>
      </c>
      <c r="B116" s="124">
        <v>113030795</v>
      </c>
      <c r="C116" s="85">
        <f>('ANNEXURE B &amp; C'!L188)</f>
        <v>107919832</v>
      </c>
      <c r="D116" s="21">
        <f t="shared" si="2"/>
        <v>5110963</v>
      </c>
      <c r="J116" s="181"/>
      <c r="K116" s="181"/>
      <c r="L116" s="181"/>
      <c r="M116" s="182"/>
    </row>
    <row r="117" spans="1:13" ht="21">
      <c r="A117" s="67" t="s">
        <v>383</v>
      </c>
      <c r="B117" s="85">
        <v>57142879</v>
      </c>
      <c r="C117" s="124">
        <f>('ANNEXURE B &amp; C'!M188)</f>
        <v>70573737</v>
      </c>
      <c r="D117" s="21">
        <f t="shared" si="2"/>
        <v>-13430858</v>
      </c>
      <c r="J117" s="181"/>
      <c r="K117" s="181"/>
      <c r="L117" s="181"/>
      <c r="M117" s="183"/>
    </row>
    <row r="118" spans="1:13" ht="21">
      <c r="A118" s="67" t="s">
        <v>641</v>
      </c>
      <c r="B118" s="85">
        <v>0</v>
      </c>
      <c r="C118" s="124">
        <f>('ANNEXURE B &amp; C'!N188)</f>
        <v>21169203</v>
      </c>
      <c r="D118" s="21">
        <f t="shared" ref="D118" si="3">B118-C118</f>
        <v>-21169203</v>
      </c>
      <c r="J118" s="181"/>
      <c r="K118" s="181"/>
      <c r="L118" s="181"/>
      <c r="M118" s="183"/>
    </row>
    <row r="119" spans="1:13" ht="21">
      <c r="A119" s="67" t="s">
        <v>340</v>
      </c>
      <c r="B119" s="85">
        <v>23297273</v>
      </c>
      <c r="C119" s="124">
        <f>('ANNEXURE B &amp; C'!O188)</f>
        <v>22149082</v>
      </c>
      <c r="D119" s="21">
        <f t="shared" si="2"/>
        <v>1148191</v>
      </c>
      <c r="J119" s="181"/>
      <c r="K119" s="181"/>
      <c r="L119" s="181"/>
      <c r="M119" s="182"/>
    </row>
    <row r="120" spans="1:13" ht="21.75" thickBot="1">
      <c r="A120" s="67" t="s">
        <v>642</v>
      </c>
      <c r="B120" s="85">
        <v>93117601</v>
      </c>
      <c r="C120" s="124">
        <f>('ANNEXURE B &amp; C'!P188)</f>
        <v>74766366</v>
      </c>
      <c r="D120" s="21">
        <f t="shared" si="2"/>
        <v>18351235</v>
      </c>
      <c r="F120" s="11"/>
      <c r="J120" s="181"/>
      <c r="K120" s="181"/>
      <c r="L120" s="181"/>
      <c r="M120" s="182"/>
    </row>
    <row r="121" spans="1:13" ht="22.5" thickTop="1" thickBot="1">
      <c r="A121" s="66" t="s">
        <v>384</v>
      </c>
      <c r="B121" s="123">
        <f>SUM(B113:B120)</f>
        <v>361266678</v>
      </c>
      <c r="C121" s="123">
        <f>SUM(C113:C120)</f>
        <v>370963430</v>
      </c>
      <c r="D121" s="123">
        <f t="shared" ref="D121" si="4">SUM(D113:D120)</f>
        <v>-9696752</v>
      </c>
      <c r="J121" s="181"/>
      <c r="K121" s="181"/>
      <c r="L121" s="181"/>
      <c r="M121" s="182"/>
    </row>
    <row r="122" spans="1:13" ht="21.75" thickTop="1">
      <c r="J122" s="181"/>
      <c r="K122" s="181"/>
      <c r="L122" s="181"/>
      <c r="M122" s="182"/>
    </row>
    <row r="123" spans="1:13" ht="21">
      <c r="J123" s="181"/>
      <c r="K123" s="181"/>
      <c r="L123" s="181"/>
      <c r="M123" s="182"/>
    </row>
    <row r="124" spans="1:13">
      <c r="J124" s="184"/>
      <c r="K124" s="184"/>
      <c r="L124" s="184"/>
      <c r="M124" s="184"/>
    </row>
    <row r="125" spans="1:13">
      <c r="J125" s="180"/>
      <c r="K125" s="180"/>
      <c r="L125" s="180"/>
      <c r="M125" s="180"/>
    </row>
    <row r="126" spans="1:13">
      <c r="J126" s="180"/>
      <c r="K126" s="180"/>
      <c r="L126" s="180"/>
      <c r="M126" s="180"/>
    </row>
  </sheetData>
  <pageMargins left="0.7" right="0.7" top="0.75" bottom="0.75" header="0.3" footer="0.3"/>
  <pageSetup paperSize="9" scale="60" orientation="portrait" r:id="rId1"/>
  <rowBreaks count="1" manualBreakCount="1">
    <brk id="68" max="7" man="1"/>
  </rowBreaks>
  <drawing r:id="rId2"/>
</worksheet>
</file>

<file path=xl/worksheets/sheet5.xml><?xml version="1.0" encoding="utf-8"?>
<worksheet xmlns="http://schemas.openxmlformats.org/spreadsheetml/2006/main" xmlns:r="http://schemas.openxmlformats.org/officeDocument/2006/relationships">
  <dimension ref="A1:G14"/>
  <sheetViews>
    <sheetView view="pageBreakPreview" zoomScale="60" workbookViewId="0">
      <selection activeCell="C18" sqref="C18"/>
    </sheetView>
  </sheetViews>
  <sheetFormatPr defaultRowHeight="15"/>
  <cols>
    <col min="1" max="1" width="22.7109375" customWidth="1"/>
    <col min="2" max="2" width="17.140625" customWidth="1"/>
    <col min="3" max="3" width="19" customWidth="1"/>
    <col min="4" max="4" width="21" customWidth="1"/>
    <col min="5" max="5" width="14.5703125" customWidth="1"/>
    <col min="6" max="6" width="19" customWidth="1"/>
    <col min="7" max="7" width="16.85546875" customWidth="1"/>
  </cols>
  <sheetData>
    <row r="1" spans="1:7" ht="21">
      <c r="A1" s="243" t="s">
        <v>599</v>
      </c>
      <c r="G1" s="252" t="s">
        <v>522</v>
      </c>
    </row>
    <row r="2" spans="1:7" ht="47.25">
      <c r="A2" s="244" t="s">
        <v>584</v>
      </c>
      <c r="B2" s="245" t="s">
        <v>585</v>
      </c>
      <c r="C2" s="245" t="s">
        <v>586</v>
      </c>
      <c r="D2" s="246" t="s">
        <v>602</v>
      </c>
      <c r="E2" s="247" t="s">
        <v>587</v>
      </c>
      <c r="F2" s="245" t="s">
        <v>588</v>
      </c>
      <c r="G2" s="245" t="s">
        <v>589</v>
      </c>
    </row>
    <row r="3" spans="1:7" ht="31.5">
      <c r="A3" s="244" t="s">
        <v>590</v>
      </c>
      <c r="B3" s="17" t="s">
        <v>603</v>
      </c>
      <c r="C3" s="17"/>
      <c r="D3" s="17">
        <v>-5000000</v>
      </c>
      <c r="E3" s="17" t="s">
        <v>604</v>
      </c>
      <c r="F3" s="17"/>
      <c r="G3" s="17" t="s">
        <v>605</v>
      </c>
    </row>
    <row r="4" spans="1:7" ht="47.25">
      <c r="A4" s="244" t="s">
        <v>591</v>
      </c>
      <c r="B4" s="17">
        <v>-1.0433723218739033E-8</v>
      </c>
      <c r="C4" s="17"/>
      <c r="D4" s="17"/>
      <c r="E4" s="17"/>
      <c r="F4" s="248"/>
      <c r="G4" s="17">
        <v>0</v>
      </c>
    </row>
    <row r="5" spans="1:7" ht="47.25">
      <c r="A5" s="244" t="s">
        <v>592</v>
      </c>
      <c r="B5" s="17" t="s">
        <v>606</v>
      </c>
      <c r="C5" s="17">
        <v>20000000</v>
      </c>
      <c r="D5" s="17">
        <v>-20088931.510000002</v>
      </c>
      <c r="E5" s="17" t="s">
        <v>607</v>
      </c>
      <c r="F5" s="248">
        <v>40616</v>
      </c>
      <c r="G5" s="17">
        <v>20057260.280000001</v>
      </c>
    </row>
    <row r="6" spans="1:7" ht="31.5">
      <c r="A6" s="244" t="s">
        <v>593</v>
      </c>
      <c r="B6" s="17">
        <v>1.4915713109076023E-9</v>
      </c>
      <c r="C6" s="17"/>
      <c r="D6" s="17"/>
      <c r="E6" s="17"/>
      <c r="F6" s="248"/>
      <c r="G6" s="17">
        <v>0</v>
      </c>
    </row>
    <row r="7" spans="1:7" ht="47.25">
      <c r="A7" s="244" t="s">
        <v>592</v>
      </c>
      <c r="B7" s="17">
        <v>0</v>
      </c>
      <c r="C7" s="17"/>
      <c r="D7" s="17"/>
      <c r="E7" s="17"/>
      <c r="F7" s="248"/>
      <c r="G7" s="17">
        <v>-8.3455233834683895E-9</v>
      </c>
    </row>
    <row r="8" spans="1:7" ht="47.25">
      <c r="A8" s="244" t="s">
        <v>594</v>
      </c>
      <c r="B8" s="17">
        <v>-5.5879354476928711E-9</v>
      </c>
      <c r="C8" s="17"/>
      <c r="D8" s="17"/>
      <c r="E8" s="17"/>
      <c r="F8" s="248"/>
      <c r="G8" s="17">
        <v>-5.5879354476928711E-9</v>
      </c>
    </row>
    <row r="9" spans="1:7" ht="47.25">
      <c r="A9" s="244" t="s">
        <v>595</v>
      </c>
      <c r="B9" s="17">
        <v>0</v>
      </c>
      <c r="C9" s="17"/>
      <c r="D9" s="17"/>
      <c r="E9" s="17"/>
      <c r="F9" s="248"/>
      <c r="G9" s="17">
        <v>6.5556378103792667E-9</v>
      </c>
    </row>
    <row r="10" spans="1:7" ht="47.25">
      <c r="A10" s="244" t="s">
        <v>591</v>
      </c>
      <c r="B10" s="17">
        <v>-4.9185473471879959E-9</v>
      </c>
      <c r="C10" s="17"/>
      <c r="D10" s="17"/>
      <c r="E10" s="17"/>
      <c r="F10" s="249"/>
      <c r="G10" s="17">
        <v>-4.9185473471879959E-9</v>
      </c>
    </row>
    <row r="11" spans="1:7" ht="31.5">
      <c r="A11" s="244" t="s">
        <v>596</v>
      </c>
      <c r="B11" s="17">
        <v>8.8766682893037796E-10</v>
      </c>
      <c r="C11" s="17"/>
      <c r="D11" s="17"/>
      <c r="E11" s="17"/>
      <c r="F11" s="249"/>
      <c r="G11" s="17">
        <v>8.8766682893037796E-10</v>
      </c>
    </row>
    <row r="12" spans="1:7" ht="47.25">
      <c r="A12" s="244" t="s">
        <v>597</v>
      </c>
      <c r="B12" s="17">
        <v>1.939042704179883E-9</v>
      </c>
      <c r="C12" s="17"/>
      <c r="D12" s="17"/>
      <c r="E12" s="17"/>
      <c r="F12" s="249"/>
      <c r="G12" s="17">
        <v>1.939042704179883E-9</v>
      </c>
    </row>
    <row r="13" spans="1:7" ht="15.75">
      <c r="A13" s="244" t="s">
        <v>598</v>
      </c>
      <c r="B13" s="17">
        <v>3.2741809263825417E-9</v>
      </c>
      <c r="C13" s="17"/>
      <c r="D13" s="17"/>
      <c r="E13" s="17"/>
      <c r="F13" s="249"/>
      <c r="G13" s="17">
        <v>3.2741809263825417E-9</v>
      </c>
    </row>
    <row r="14" spans="1:7" ht="15.75">
      <c r="A14" s="250" t="s">
        <v>319</v>
      </c>
      <c r="B14" s="251" t="s">
        <v>608</v>
      </c>
      <c r="C14" s="251">
        <v>20000000</v>
      </c>
      <c r="D14" s="251">
        <v>-25088931.510000002</v>
      </c>
      <c r="E14" s="251" t="s">
        <v>609</v>
      </c>
      <c r="F14" s="251"/>
      <c r="G14" s="251" t="s">
        <v>610</v>
      </c>
    </row>
  </sheetData>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19"/>
  <sheetViews>
    <sheetView view="pageBreakPreview" zoomScale="60" workbookViewId="0">
      <selection activeCell="C12" sqref="C12"/>
    </sheetView>
  </sheetViews>
  <sheetFormatPr defaultRowHeight="15"/>
  <cols>
    <col min="1" max="1" width="54.28515625" bestFit="1" customWidth="1"/>
    <col min="2" max="2" width="12" bestFit="1" customWidth="1"/>
    <col min="3" max="3" width="11.7109375" customWidth="1"/>
    <col min="4" max="4" width="18.28515625" bestFit="1" customWidth="1"/>
    <col min="5" max="8" width="16.5703125" bestFit="1" customWidth="1"/>
  </cols>
  <sheetData>
    <row r="1" spans="1:8" ht="15.75">
      <c r="A1" s="98" t="s">
        <v>461</v>
      </c>
      <c r="B1" s="99"/>
      <c r="C1" s="99"/>
      <c r="D1" s="69"/>
      <c r="E1" s="69"/>
      <c r="F1" s="69"/>
      <c r="G1" s="292" t="s">
        <v>522</v>
      </c>
      <c r="H1" s="292"/>
    </row>
    <row r="2" spans="1:8" ht="15.75">
      <c r="A2" s="98"/>
      <c r="B2" s="99"/>
      <c r="C2" s="99"/>
      <c r="D2" s="69"/>
      <c r="E2" s="69"/>
      <c r="F2" s="69"/>
      <c r="G2" s="100"/>
      <c r="H2" s="100"/>
    </row>
    <row r="4" spans="1:8" ht="15.75">
      <c r="A4" s="101" t="s">
        <v>524</v>
      </c>
      <c r="B4" s="102" t="s">
        <v>462</v>
      </c>
      <c r="C4" s="293" t="s">
        <v>523</v>
      </c>
      <c r="D4" s="103" t="s">
        <v>463</v>
      </c>
      <c r="E4" s="103" t="s">
        <v>463</v>
      </c>
      <c r="F4" s="103" t="s">
        <v>463</v>
      </c>
      <c r="G4" s="103" t="s">
        <v>463</v>
      </c>
      <c r="H4" s="103" t="s">
        <v>463</v>
      </c>
    </row>
    <row r="5" spans="1:8" ht="15.75">
      <c r="A5" s="104"/>
      <c r="B5" s="105" t="s">
        <v>464</v>
      </c>
      <c r="C5" s="294"/>
      <c r="D5" s="106" t="s">
        <v>465</v>
      </c>
      <c r="E5" s="106" t="s">
        <v>466</v>
      </c>
      <c r="F5" s="106" t="s">
        <v>467</v>
      </c>
      <c r="G5" s="106" t="s">
        <v>340</v>
      </c>
      <c r="H5" s="106" t="s">
        <v>468</v>
      </c>
    </row>
    <row r="6" spans="1:8" ht="15.75">
      <c r="A6" s="104"/>
      <c r="B6" s="107" t="s">
        <v>469</v>
      </c>
      <c r="C6" s="295"/>
      <c r="D6" s="107" t="s">
        <v>469</v>
      </c>
      <c r="E6" s="107" t="s">
        <v>469</v>
      </c>
      <c r="F6" s="107" t="s">
        <v>469</v>
      </c>
      <c r="G6" s="107" t="s">
        <v>469</v>
      </c>
      <c r="H6" s="107" t="s">
        <v>469</v>
      </c>
    </row>
    <row r="7" spans="1:8" ht="15.75">
      <c r="A7" s="108" t="s">
        <v>470</v>
      </c>
      <c r="B7" s="109">
        <v>1101356</v>
      </c>
      <c r="C7" s="109">
        <v>937753.11</v>
      </c>
      <c r="D7" s="109">
        <v>840988.97</v>
      </c>
      <c r="E7" s="109">
        <v>840988.97</v>
      </c>
      <c r="F7" s="109">
        <v>840988.97</v>
      </c>
      <c r="G7" s="109">
        <v>840988.97</v>
      </c>
      <c r="H7" s="109">
        <v>840988.97</v>
      </c>
    </row>
    <row r="8" spans="1:8" ht="16.5" thickBot="1">
      <c r="A8" s="110" t="s">
        <v>357</v>
      </c>
      <c r="B8" s="111">
        <f t="shared" ref="B8:H8" si="0">SUM(B7:B7)</f>
        <v>1101356</v>
      </c>
      <c r="C8" s="111">
        <f t="shared" si="0"/>
        <v>937753.11</v>
      </c>
      <c r="D8" s="111">
        <f t="shared" si="0"/>
        <v>840988.97</v>
      </c>
      <c r="E8" s="111">
        <f t="shared" si="0"/>
        <v>840988.97</v>
      </c>
      <c r="F8" s="111">
        <f t="shared" si="0"/>
        <v>840988.97</v>
      </c>
      <c r="G8" s="111">
        <f t="shared" si="0"/>
        <v>840988.97</v>
      </c>
      <c r="H8" s="111">
        <f t="shared" si="0"/>
        <v>840988.97</v>
      </c>
    </row>
    <row r="9" spans="1:8" ht="15.75" thickTop="1"/>
    <row r="14" spans="1:8" ht="15.75" customHeight="1">
      <c r="A14" s="101" t="s">
        <v>558</v>
      </c>
      <c r="B14" s="102" t="s">
        <v>462</v>
      </c>
      <c r="C14" s="293" t="s">
        <v>523</v>
      </c>
      <c r="D14" s="103" t="s">
        <v>463</v>
      </c>
      <c r="E14" s="103" t="s">
        <v>463</v>
      </c>
      <c r="F14" s="103" t="s">
        <v>463</v>
      </c>
      <c r="G14" s="103" t="s">
        <v>463</v>
      </c>
      <c r="H14" s="103" t="s">
        <v>463</v>
      </c>
    </row>
    <row r="15" spans="1:8" ht="15.75">
      <c r="A15" s="104"/>
      <c r="B15" s="105" t="s">
        <v>464</v>
      </c>
      <c r="C15" s="296"/>
      <c r="D15" s="106" t="s">
        <v>465</v>
      </c>
      <c r="E15" s="106" t="s">
        <v>466</v>
      </c>
      <c r="F15" s="106" t="s">
        <v>467</v>
      </c>
      <c r="G15" s="106" t="s">
        <v>340</v>
      </c>
      <c r="H15" s="106" t="s">
        <v>468</v>
      </c>
    </row>
    <row r="16" spans="1:8" ht="15.75">
      <c r="A16" s="104"/>
      <c r="B16" s="107" t="s">
        <v>469</v>
      </c>
      <c r="C16" s="297"/>
      <c r="D16" s="107" t="s">
        <v>469</v>
      </c>
      <c r="E16" s="107" t="s">
        <v>469</v>
      </c>
      <c r="F16" s="107" t="s">
        <v>469</v>
      </c>
      <c r="G16" s="107" t="s">
        <v>469</v>
      </c>
      <c r="H16" s="107" t="s">
        <v>469</v>
      </c>
    </row>
    <row r="17" spans="1:8" ht="15.75">
      <c r="A17" s="108" t="s">
        <v>470</v>
      </c>
      <c r="B17" s="109">
        <f>ROUND((B7*6.1%)+B7,0)</f>
        <v>1168539</v>
      </c>
      <c r="C17" s="109">
        <f t="shared" ref="C17:H17" si="1">ROUND((C7*6.1%)+C7,0)</f>
        <v>994956</v>
      </c>
      <c r="D17" s="109">
        <f t="shared" si="1"/>
        <v>892289</v>
      </c>
      <c r="E17" s="109">
        <f t="shared" si="1"/>
        <v>892289</v>
      </c>
      <c r="F17" s="109">
        <f t="shared" si="1"/>
        <v>892289</v>
      </c>
      <c r="G17" s="109">
        <f t="shared" si="1"/>
        <v>892289</v>
      </c>
      <c r="H17" s="109">
        <f t="shared" si="1"/>
        <v>892289</v>
      </c>
    </row>
    <row r="18" spans="1:8" ht="16.5" thickBot="1">
      <c r="A18" s="110" t="s">
        <v>357</v>
      </c>
      <c r="B18" s="111">
        <f t="shared" ref="B18:H18" si="2">SUM(B17:B17)</f>
        <v>1168539</v>
      </c>
      <c r="C18" s="111">
        <f t="shared" si="2"/>
        <v>994956</v>
      </c>
      <c r="D18" s="111">
        <f t="shared" si="2"/>
        <v>892289</v>
      </c>
      <c r="E18" s="111">
        <f t="shared" si="2"/>
        <v>892289</v>
      </c>
      <c r="F18" s="111">
        <f t="shared" si="2"/>
        <v>892289</v>
      </c>
      <c r="G18" s="111">
        <f t="shared" si="2"/>
        <v>892289</v>
      </c>
      <c r="H18" s="111">
        <f t="shared" si="2"/>
        <v>892289</v>
      </c>
    </row>
    <row r="19" spans="1:8" ht="15.75" thickTop="1"/>
  </sheetData>
  <mergeCells count="3">
    <mergeCell ref="G1:H1"/>
    <mergeCell ref="C4:C6"/>
    <mergeCell ref="C14:C16"/>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dimension ref="A1:C19"/>
  <sheetViews>
    <sheetView workbookViewId="0">
      <selection activeCell="C16" sqref="C16"/>
    </sheetView>
  </sheetViews>
  <sheetFormatPr defaultRowHeight="15"/>
  <cols>
    <col min="1" max="1" width="61.140625" bestFit="1" customWidth="1"/>
    <col min="2" max="2" width="13.28515625" bestFit="1" customWidth="1"/>
    <col min="3" max="3" width="19.28515625" bestFit="1" customWidth="1"/>
  </cols>
  <sheetData>
    <row r="1" spans="1:3" ht="15.75">
      <c r="A1" s="104"/>
      <c r="C1" s="99" t="s">
        <v>471</v>
      </c>
    </row>
    <row r="2" spans="1:3" ht="15.75">
      <c r="A2" s="104" t="s">
        <v>472</v>
      </c>
      <c r="B2" s="69"/>
    </row>
    <row r="3" spans="1:3" ht="16.5" thickBot="1">
      <c r="A3" s="104" t="s">
        <v>557</v>
      </c>
      <c r="B3" s="112"/>
    </row>
    <row r="4" spans="1:3" ht="40.5" thickTop="1" thickBot="1">
      <c r="A4" s="113" t="s">
        <v>473</v>
      </c>
      <c r="B4" s="114" t="s">
        <v>555</v>
      </c>
      <c r="C4" s="114" t="s">
        <v>556</v>
      </c>
    </row>
    <row r="5" spans="1:3" ht="15.75" thickTop="1">
      <c r="B5" s="115"/>
      <c r="C5" s="115"/>
    </row>
    <row r="6" spans="1:3">
      <c r="A6" s="73" t="s">
        <v>474</v>
      </c>
      <c r="B6" s="116">
        <v>744726</v>
      </c>
      <c r="C6" s="116">
        <f>ROUNDUP((B6*6.1%)+B6,0)</f>
        <v>790155</v>
      </c>
    </row>
    <row r="7" spans="1:3">
      <c r="A7" s="73"/>
      <c r="B7" s="116"/>
      <c r="C7" s="116"/>
    </row>
    <row r="8" spans="1:3">
      <c r="A8" s="73" t="s">
        <v>475</v>
      </c>
      <c r="B8" s="116">
        <v>584960</v>
      </c>
      <c r="C8" s="116">
        <f>ROUNDUP((B8*6.1%)+B8,0)</f>
        <v>620643</v>
      </c>
    </row>
    <row r="9" spans="1:3">
      <c r="A9" s="73"/>
      <c r="B9" s="116"/>
      <c r="C9" s="116"/>
    </row>
    <row r="10" spans="1:3">
      <c r="A10" s="73" t="s">
        <v>476</v>
      </c>
      <c r="B10" s="116">
        <v>549523</v>
      </c>
      <c r="C10" s="116">
        <f>ROUNDUP((B10*6.1%)+B10,0)</f>
        <v>583044</v>
      </c>
    </row>
    <row r="11" spans="1:3">
      <c r="A11" s="73"/>
      <c r="B11" s="116"/>
      <c r="C11" s="116"/>
    </row>
    <row r="12" spans="1:3">
      <c r="A12" s="73" t="s">
        <v>477</v>
      </c>
      <c r="B12" s="116">
        <v>4396184</v>
      </c>
      <c r="C12" s="116">
        <f>ROUNDUP((B12*6.1%)+B12,0)</f>
        <v>4664352</v>
      </c>
    </row>
    <row r="13" spans="1:3">
      <c r="A13" s="73"/>
      <c r="B13" s="116"/>
      <c r="C13" s="116"/>
    </row>
    <row r="14" spans="1:3">
      <c r="A14" s="73" t="s">
        <v>478</v>
      </c>
      <c r="B14" s="116">
        <v>1866194</v>
      </c>
      <c r="C14" s="116">
        <f>ROUNDUP((B14*6.1%)+B14,0)</f>
        <v>1980032</v>
      </c>
    </row>
    <row r="15" spans="1:3">
      <c r="A15" s="73"/>
      <c r="B15" s="116"/>
      <c r="C15" s="116"/>
    </row>
    <row r="16" spans="1:3" ht="30">
      <c r="A16" s="117" t="s">
        <v>479</v>
      </c>
      <c r="B16" s="118">
        <v>265320</v>
      </c>
      <c r="C16" s="116">
        <f>ROUNDUP((B16*6.1%)+B16,0)</f>
        <v>281505</v>
      </c>
    </row>
    <row r="17" spans="1:3" ht="15.75" thickBot="1">
      <c r="B17" s="115"/>
      <c r="C17" s="115"/>
    </row>
    <row r="18" spans="1:3" ht="16.5" thickTop="1" thickBot="1">
      <c r="A18" s="119" t="s">
        <v>480</v>
      </c>
      <c r="B18" s="120">
        <f>SUM(B6:B17)</f>
        <v>8406907</v>
      </c>
      <c r="C18" s="120">
        <f>SUM(C6:C17)</f>
        <v>8919731</v>
      </c>
    </row>
    <row r="19" spans="1:3" ht="15.75" thickTop="1"/>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B14"/>
  <sheetViews>
    <sheetView workbookViewId="0">
      <selection activeCell="B11" sqref="B11"/>
    </sheetView>
  </sheetViews>
  <sheetFormatPr defaultRowHeight="15"/>
  <cols>
    <col min="1" max="1" width="38.140625" customWidth="1"/>
    <col min="2" max="2" width="18" style="11" customWidth="1"/>
  </cols>
  <sheetData>
    <row r="1" spans="1:2">
      <c r="A1" s="130" t="s">
        <v>531</v>
      </c>
    </row>
    <row r="2" spans="1:2" ht="15.75" thickBot="1"/>
    <row r="3" spans="1:2" ht="30">
      <c r="B3" s="175" t="s">
        <v>618</v>
      </c>
    </row>
    <row r="4" spans="1:2">
      <c r="A4" s="167" t="s">
        <v>112</v>
      </c>
      <c r="B4" s="171">
        <f>('ANNEXURE B &amp; C'!E188)</f>
        <v>370963430</v>
      </c>
    </row>
    <row r="5" spans="1:2">
      <c r="A5" s="167" t="s">
        <v>526</v>
      </c>
      <c r="B5" s="171">
        <f>('ANNEXURE B &amp; C'!E189)</f>
        <v>-344885920</v>
      </c>
    </row>
    <row r="6" spans="1:2">
      <c r="B6" s="172"/>
    </row>
    <row r="7" spans="1:2">
      <c r="A7" s="168" t="s">
        <v>527</v>
      </c>
      <c r="B7" s="173">
        <f t="shared" ref="B7" si="0">SUM(B4:B6)</f>
        <v>26077510</v>
      </c>
    </row>
    <row r="8" spans="1:2">
      <c r="B8" s="172"/>
    </row>
    <row r="9" spans="1:2">
      <c r="A9" s="130" t="s">
        <v>530</v>
      </c>
      <c r="B9" s="172"/>
    </row>
    <row r="10" spans="1:2">
      <c r="B10" s="172"/>
    </row>
    <row r="11" spans="1:2" ht="30">
      <c r="A11" s="169" t="s">
        <v>528</v>
      </c>
      <c r="B11" s="171">
        <f>('ANNEXURE B &amp; C'!CX191)</f>
        <v>16284251</v>
      </c>
    </row>
    <row r="12" spans="1:2">
      <c r="A12" s="6"/>
      <c r="B12" s="172"/>
    </row>
    <row r="13" spans="1:2" s="130" customFormat="1">
      <c r="A13" s="170" t="s">
        <v>319</v>
      </c>
      <c r="B13" s="173">
        <f>SUM(B11:B12)</f>
        <v>16284251</v>
      </c>
    </row>
    <row r="14" spans="1:2" ht="15.75" thickBot="1">
      <c r="A14" s="168" t="s">
        <v>529</v>
      </c>
      <c r="B14" s="174">
        <f>SUM(B13-B7)</f>
        <v>-9793259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pageSetUpPr fitToPage="1"/>
  </sheetPr>
  <dimension ref="A1:I9"/>
  <sheetViews>
    <sheetView topLeftCell="A10" workbookViewId="0">
      <selection activeCell="F5" sqref="F5"/>
    </sheetView>
  </sheetViews>
  <sheetFormatPr defaultRowHeight="15"/>
  <cols>
    <col min="1" max="1" width="25" customWidth="1"/>
    <col min="2" max="2" width="14.7109375" customWidth="1"/>
    <col min="3" max="3" width="14.42578125" customWidth="1"/>
    <col min="4" max="4" width="16.5703125" customWidth="1"/>
    <col min="5" max="5" width="13.42578125" customWidth="1"/>
    <col min="6" max="7" width="15.42578125" customWidth="1"/>
    <col min="8" max="8" width="13.42578125" customWidth="1"/>
    <col min="9" max="9" width="13.7109375" customWidth="1"/>
  </cols>
  <sheetData>
    <row r="1" spans="1:9">
      <c r="A1" t="s">
        <v>619</v>
      </c>
    </row>
    <row r="2" spans="1:9" ht="15.75" thickBot="1"/>
    <row r="3" spans="1:9" s="68" customFormat="1" ht="75">
      <c r="B3" s="175" t="s">
        <v>532</v>
      </c>
      <c r="C3" s="175" t="s">
        <v>613</v>
      </c>
      <c r="D3" s="175" t="s">
        <v>614</v>
      </c>
      <c r="E3" s="175" t="s">
        <v>615</v>
      </c>
      <c r="F3" s="175" t="s">
        <v>616</v>
      </c>
      <c r="G3" s="175" t="s">
        <v>621</v>
      </c>
      <c r="H3" s="175" t="s">
        <v>617</v>
      </c>
      <c r="I3" s="175" t="s">
        <v>622</v>
      </c>
    </row>
    <row r="4" spans="1:9" ht="15.75" thickBot="1">
      <c r="A4" t="s">
        <v>611</v>
      </c>
      <c r="B4" s="254">
        <f>('ANNEXURE B &amp; C'!E42)</f>
        <v>246215177</v>
      </c>
      <c r="C4" s="254">
        <f>('ANNEXURE B &amp; C'!CX42)</f>
        <v>51655301</v>
      </c>
      <c r="D4" s="254">
        <f>SUM('ANNEXURE B &amp; C'!BW42:CA42)</f>
        <v>40030949</v>
      </c>
      <c r="E4" s="254">
        <f>SUM(C4:D4)</f>
        <v>91686250</v>
      </c>
      <c r="F4" s="256">
        <f>SUM(B4-E4)</f>
        <v>154528927</v>
      </c>
      <c r="G4" s="257">
        <f>SUM(B4/B6)</f>
        <v>0.66371819184440906</v>
      </c>
      <c r="H4" s="257">
        <f>SUM(E4/E6)</f>
        <v>0.94246174971659458</v>
      </c>
      <c r="I4" s="257">
        <f>SUM(F4/F6)</f>
        <v>0.56463435290752961</v>
      </c>
    </row>
    <row r="5" spans="1:9">
      <c r="A5" t="s">
        <v>612</v>
      </c>
      <c r="B5" s="254">
        <f>(B6-B4)</f>
        <v>124748253</v>
      </c>
      <c r="C5" s="254">
        <f>(C6-C4)</f>
        <v>911647</v>
      </c>
      <c r="D5" s="254">
        <f>(D6-D4)</f>
        <v>4685892</v>
      </c>
      <c r="E5" s="254">
        <f t="shared" ref="E5:E7" si="0">SUM(C5:D5)</f>
        <v>5597539</v>
      </c>
      <c r="F5" s="254">
        <f t="shared" ref="F5:F7" si="1">SUM(B5-E5)</f>
        <v>119150714</v>
      </c>
      <c r="G5" s="255"/>
      <c r="H5" s="255"/>
      <c r="I5" s="255"/>
    </row>
    <row r="6" spans="1:9">
      <c r="A6" s="167" t="s">
        <v>112</v>
      </c>
      <c r="B6" s="253">
        <f>('ANNEXURE B &amp; C'!E188)</f>
        <v>370963430</v>
      </c>
      <c r="C6" s="253">
        <f>('ANNEXURE B &amp; C'!CX188)</f>
        <v>52566948</v>
      </c>
      <c r="D6" s="254">
        <f>SUM('ANNEXURE B &amp; C'!BW188:CA188)</f>
        <v>44716841</v>
      </c>
      <c r="E6" s="254">
        <f t="shared" si="0"/>
        <v>97283789</v>
      </c>
      <c r="F6" s="254">
        <f t="shared" si="1"/>
        <v>273679641</v>
      </c>
      <c r="G6" s="255"/>
      <c r="H6" s="255"/>
      <c r="I6" s="255"/>
    </row>
    <row r="7" spans="1:9">
      <c r="A7" s="167" t="s">
        <v>526</v>
      </c>
      <c r="B7" s="253">
        <f>('ANNEXURE B &amp; C'!E189)</f>
        <v>-344885920</v>
      </c>
      <c r="C7" s="253">
        <f>('ANNEXURE B &amp; C'!CX189)</f>
        <v>-36282697</v>
      </c>
      <c r="D7" s="254">
        <f>SUM('ANNEXURE B &amp; C'!BW189:CA189)</f>
        <v>-59573116</v>
      </c>
      <c r="E7" s="254">
        <f t="shared" si="0"/>
        <v>-95855813</v>
      </c>
      <c r="F7" s="254">
        <f t="shared" si="1"/>
        <v>-249030107</v>
      </c>
      <c r="G7" s="255"/>
      <c r="H7" s="255"/>
      <c r="I7" s="255"/>
    </row>
    <row r="8" spans="1:9">
      <c r="B8" s="172"/>
      <c r="C8" s="172"/>
      <c r="D8" s="172"/>
      <c r="E8" s="172"/>
      <c r="F8" s="172"/>
      <c r="G8" s="188"/>
    </row>
    <row r="9" spans="1:9">
      <c r="A9" s="168" t="s">
        <v>620</v>
      </c>
      <c r="B9" s="173">
        <f t="shared" ref="B9:C9" si="2">SUM(B6:B8)</f>
        <v>26077510</v>
      </c>
      <c r="C9" s="173">
        <f t="shared" si="2"/>
        <v>16284251</v>
      </c>
      <c r="D9" s="173">
        <f t="shared" ref="D9:E9" si="3">SUM(D6:D8)</f>
        <v>-14856275</v>
      </c>
      <c r="E9" s="173">
        <f t="shared" si="3"/>
        <v>1427976</v>
      </c>
      <c r="F9" s="173">
        <f t="shared" ref="F9" si="4">SUM(F6:F8)</f>
        <v>24649534</v>
      </c>
      <c r="G9" s="258"/>
    </row>
  </sheetData>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ANNEXURE A</vt:lpstr>
      <vt:lpstr>ANNEXURE B &amp; C</vt:lpstr>
      <vt:lpstr>ANNEXURE D</vt:lpstr>
      <vt:lpstr>ANNEXURE E</vt:lpstr>
      <vt:lpstr>ANNEXURE F</vt:lpstr>
      <vt:lpstr>ANNEXURE G</vt:lpstr>
      <vt:lpstr>ANNEXURE H</vt:lpstr>
      <vt:lpstr>Sheet4</vt:lpstr>
      <vt:lpstr>AGENCY ANALYSIS</vt:lpstr>
      <vt:lpstr>Sheet1</vt:lpstr>
      <vt:lpstr>'ANNEXURE B &amp; C'!Print_Area</vt:lpstr>
      <vt:lpstr>'ANNEXURE D'!Print_Area</vt:lpstr>
      <vt:lpstr>'ANNEXURE E'!Print_Area</vt:lpstr>
      <vt:lpstr>'ANNEXURE B &amp; C'!Print_Titles</vt:lpstr>
      <vt:lpstr>'ANNEXURE 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Charles Steyn</cp:lastModifiedBy>
  <cp:lastPrinted>2011-12-19T13:04:03Z</cp:lastPrinted>
  <dcterms:created xsi:type="dcterms:W3CDTF">2010-03-07T13:06:04Z</dcterms:created>
  <dcterms:modified xsi:type="dcterms:W3CDTF">2011-12-19T13:05:19Z</dcterms:modified>
</cp:coreProperties>
</file>